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15" windowWidth="15360" windowHeight="87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<sst xmlns="http://schemas.openxmlformats.org/spreadsheetml/2006/main" count="615" uniqueCount="452">
  <si>
    <t>fecha</t>
  </si>
  <si>
    <t>blanco</t>
  </si>
  <si>
    <t>Hamburgo</t>
  </si>
  <si>
    <t>Halifaxes</t>
  </si>
  <si>
    <t>Stirlings</t>
  </si>
  <si>
    <t>Wellingtons</t>
  </si>
  <si>
    <t>Mosquitos</t>
  </si>
  <si>
    <t>Total</t>
  </si>
  <si>
    <t>%</t>
  </si>
  <si>
    <t>Media antes 24.7.43</t>
  </si>
  <si>
    <t>Ruhr</t>
  </si>
  <si>
    <t>tripulantes baj</t>
  </si>
  <si>
    <t>Hamburgo (Nikolai)-NW</t>
  </si>
  <si>
    <t>Essen</t>
  </si>
  <si>
    <t>Remscheid</t>
  </si>
  <si>
    <t>Media 24.7/3.8</t>
  </si>
  <si>
    <t>Hamburgo-Essen-Remscheid</t>
  </si>
  <si>
    <t>Peenemünde</t>
  </si>
  <si>
    <t>altitud b</t>
  </si>
  <si>
    <t>Berlín</t>
  </si>
  <si>
    <t>observaciones</t>
  </si>
  <si>
    <t>estreno Zahme Sau</t>
  </si>
  <si>
    <t>CM/TP</t>
  </si>
  <si>
    <t>hasta 30.8.43</t>
  </si>
  <si>
    <t>2 x Berlín</t>
  </si>
  <si>
    <t>BP</t>
  </si>
  <si>
    <t>30.8 arrastre 50 km</t>
  </si>
  <si>
    <t>Núremberg</t>
  </si>
  <si>
    <t>mayoría bombas en campo</t>
  </si>
  <si>
    <t>Mönchengladbach-Rheydt</t>
  </si>
  <si>
    <t>gran precisión</t>
  </si>
  <si>
    <t>derribados x Bf 110 y Ju 88</t>
  </si>
  <si>
    <t>Frankfurt</t>
  </si>
  <si>
    <t>Kassel</t>
  </si>
  <si>
    <t>estreno de corona</t>
  </si>
  <si>
    <t>agosto</t>
  </si>
  <si>
    <t>Hanover</t>
  </si>
  <si>
    <t>guerra</t>
  </si>
  <si>
    <t>días</t>
  </si>
  <si>
    <t>tiempo</t>
  </si>
  <si>
    <t>días guerra</t>
  </si>
  <si>
    <t>Düsseldorf</t>
  </si>
  <si>
    <t>estreno G-H</t>
  </si>
  <si>
    <t>Ploesti B-24</t>
  </si>
  <si>
    <t>Mannheim-Ludwigshafen</t>
  </si>
  <si>
    <t>diversionario</t>
  </si>
  <si>
    <t>mayoría derribos flak</t>
  </si>
  <si>
    <t>Leverkusen</t>
  </si>
  <si>
    <t>julio 43-marzo 44</t>
  </si>
  <si>
    <t>derribos por WS (JG 300, 301, 302)</t>
  </si>
  <si>
    <t>derribos x Nachtjagd</t>
  </si>
  <si>
    <t>septiembre</t>
  </si>
  <si>
    <t>octubre</t>
  </si>
  <si>
    <t>noviembre</t>
  </si>
  <si>
    <t>estreno H2S Mk III, el ataque + concentrado sufrido x Berlín</t>
  </si>
  <si>
    <t>Bombers</t>
  </si>
  <si>
    <t>toneladas</t>
  </si>
  <si>
    <t>ton/b</t>
  </si>
  <si>
    <t>Regensburg-Schweinfurt</t>
  </si>
  <si>
    <t>B/JG perdidos</t>
  </si>
  <si>
    <t>Magdeburg</t>
  </si>
  <si>
    <t>antes 5.6.44</t>
  </si>
  <si>
    <t>Preparación Overlord</t>
  </si>
  <si>
    <t>Overlord</t>
  </si>
  <si>
    <t>DxJG</t>
  </si>
  <si>
    <t>DxFlak</t>
  </si>
  <si>
    <t>estreno Wilde Sau (4 derribos/1perd)</t>
  </si>
  <si>
    <t>desde 16.6.44</t>
  </si>
  <si>
    <t>Gran Bretaña</t>
  </si>
  <si>
    <t>V-1, los muertos son hasta 16.7</t>
  </si>
  <si>
    <t>Hasta fin guerra</t>
  </si>
  <si>
    <t>V-2</t>
  </si>
  <si>
    <t>Leuna</t>
  </si>
  <si>
    <t>Lan/B17</t>
  </si>
  <si>
    <t>Hal/B24</t>
  </si>
  <si>
    <t>JG perdidos</t>
  </si>
  <si>
    <t>más 400 cazas, perdidos 4% de B-17 y 7,5% de B-24</t>
  </si>
  <si>
    <t>Lü beck</t>
  </si>
  <si>
    <t>CM</t>
  </si>
  <si>
    <t>Tinc</t>
  </si>
  <si>
    <t>%inc</t>
  </si>
  <si>
    <t>Colonia</t>
  </si>
  <si>
    <t>Dortmund</t>
  </si>
  <si>
    <t>Möhne-Eder</t>
  </si>
  <si>
    <t>verano43-30.03.44</t>
  </si>
  <si>
    <t>Darmstadt</t>
  </si>
  <si>
    <t>Pforzheim</t>
  </si>
  <si>
    <t>Alemania</t>
  </si>
  <si>
    <t>uniformados</t>
  </si>
  <si>
    <t>extranjeros</t>
  </si>
  <si>
    <t>Swinemünde</t>
  </si>
  <si>
    <t>más 412 cazas</t>
  </si>
  <si>
    <t>Leuna (22 ataques)</t>
  </si>
  <si>
    <t>68 (8,9%) abortan misión, de 50 Stirlings 12 regresan y 5 desaparecen</t>
  </si>
  <si>
    <t>Stuttgart</t>
  </si>
  <si>
    <t>diversionario, pierde 6 Halifaxes</t>
  </si>
  <si>
    <t>Noviembre</t>
  </si>
  <si>
    <t>43 Lancaster dan vuelta</t>
  </si>
  <si>
    <t>Leipzig</t>
  </si>
  <si>
    <t>derr 10,5% de Halifaxes y 3,6% de Lanc</t>
  </si>
  <si>
    <t>mayoría bombas en bosques SE</t>
  </si>
  <si>
    <t>de 252 Halifaxes se pierde 3,6%, frente 2,4% Lanc</t>
  </si>
  <si>
    <t>año 1943</t>
  </si>
  <si>
    <t>pérdidas RAF</t>
  </si>
  <si>
    <t>5177 bs dañados, 348 de ellos irreparables; Bcommand estima causas pérdida de 1537: 964 a cazas (63%), 547 flak</t>
  </si>
  <si>
    <t>24 Lanc derribados (5%, 159 trip +), 34 perdidos en aterrizaje (6%, 136 trip+) y 6,2% dieron vuelta: en bp pongo sólo derribos, en TP tb los 136</t>
  </si>
  <si>
    <t>Stettin</t>
  </si>
  <si>
    <t>Brunswick</t>
  </si>
  <si>
    <t>11 de los 38 Lanc derr eran PFF, por eso ciudad registró sólo ligero bomb</t>
  </si>
  <si>
    <t>derr 22 de 264 Halifax (8,3%) y 13 Lanc (2,6%)</t>
  </si>
  <si>
    <t>(+)Sayn-Wittg &amp; Meurer; derr 35 de 224 Halifaxes (15,6%)</t>
  </si>
  <si>
    <t>derr 34 Halifaxes (13,3%) y 27 dan vuelta (Harris prohíbe en adelante mandar Hali Mark II y V; Lanc derr 7,8%; x viento muchos llegaron antes que PFF y circularon, por eso tantos derr Flak</t>
  </si>
  <si>
    <t>Schweinfurt</t>
  </si>
  <si>
    <t>tb derr 10 cazas escolta</t>
  </si>
  <si>
    <t>Augsburgo</t>
  </si>
  <si>
    <t>Derr media Schw-Stutt-Augsb: 3,3%</t>
  </si>
  <si>
    <t>febrero 44</t>
  </si>
  <si>
    <t>enero-feb 44</t>
  </si>
  <si>
    <t>derr med contra grandes blancos enero 6,5%, febrero 7%, pero Harris creyó bajará al ver Schw-Stutt-Augsb</t>
  </si>
  <si>
    <t>x mal tiempo cazas no encontraron a los bs</t>
  </si>
  <si>
    <t>2-14.3.44</t>
  </si>
  <si>
    <t>Francia, prep. Desemb</t>
  </si>
  <si>
    <t>Trappes</t>
  </si>
  <si>
    <t>derr 44 Lanc y 28 Halif, al parecer mayoría x Flak ya que viento los dispersó y cruzaron zonas bien def</t>
  </si>
  <si>
    <t>Courtrai (Bel)</t>
  </si>
  <si>
    <t>me invento la baja de un tripulante</t>
  </si>
  <si>
    <t>desastre x luna llena, x dificultad planear ruta alternat y x no ver que Zahme Sau (infliltrac en corriente bs) es + imp q Wilde Sau (sobre objetivo: derr 2 a costa 3 cazas)</t>
  </si>
  <si>
    <t>Aachen</t>
  </si>
  <si>
    <t>Tergnier</t>
  </si>
  <si>
    <t>ya había 19.300 sin techo</t>
  </si>
  <si>
    <t>ST</t>
  </si>
  <si>
    <t>Karlsruhe</t>
  </si>
  <si>
    <t>Munich</t>
  </si>
  <si>
    <t>Cochrane marca con 4 de 16 mosquitos en vuelo rasante, él mismo hace de maestro de cer</t>
  </si>
  <si>
    <t>fallo de mosquitos al marcar</t>
  </si>
  <si>
    <t>gran daño</t>
  </si>
  <si>
    <t>Villeneuve-St-Georges</t>
  </si>
  <si>
    <t>ferrocarril</t>
  </si>
  <si>
    <t>luna llena como Núremberg</t>
  </si>
  <si>
    <t>Friedrichshafen</t>
  </si>
  <si>
    <t>Francia</t>
  </si>
  <si>
    <t>Montzen (F)</t>
  </si>
  <si>
    <t>Mailly-le-Camp</t>
  </si>
  <si>
    <t>intento precisión con 4 mosquitos de Cheshire desde 1524 m: muy lento, dio tiempo a cazas (pero fue preciso: los 200 muertos alemanes), 37 tanques destruidos</t>
  </si>
  <si>
    <t>mayo</t>
  </si>
  <si>
    <t>blancos específicos Overlord</t>
  </si>
  <si>
    <t>sólo blancos en Francia</t>
  </si>
  <si>
    <t>blancos en Alemania</t>
  </si>
  <si>
    <t>sólo en 4 noches de mayo fueron derr más de 20 bs: en las 4 hubo misiones numerosas en Alemania</t>
  </si>
  <si>
    <t>todos blancos</t>
  </si>
  <si>
    <t>RAF BC adjudica 137 a NJ (50%) y 50 a Flak (18%)</t>
  </si>
  <si>
    <t>24.5 Rauer en He 219 único piloto derriba + 1 mosquito en 1 noche (tercero esa noche x Fw 190 F-K. Müller, del grupo antimosquito 1./NJG10; pero precisamente entonces von Axthelm opina contra Mosquitos sólo valdrá Flak)</t>
  </si>
  <si>
    <t>Aquisgrán</t>
  </si>
  <si>
    <t>derr 7 Lanc (2,7% de 260) y 18 Halifaxes (11% de 164)</t>
  </si>
  <si>
    <t>Aquisgrán (Rothe Erde)</t>
  </si>
  <si>
    <t>Derr 12 Lanc y ninguno de los 8 mosquitos; último gran ataque contra blanco en Alemania antes Overlord</t>
  </si>
  <si>
    <t>Normandía</t>
  </si>
  <si>
    <t>6-12.5.44</t>
  </si>
  <si>
    <t>Blancos tácticos apoyo playas</t>
  </si>
  <si>
    <t>Gelsenkirchen (Nordstern)</t>
  </si>
  <si>
    <t>Comunicaciones en Francia</t>
  </si>
  <si>
    <t>primer blanco ofensiva petrolífera, resultó muy preciso</t>
  </si>
  <si>
    <t>Sterkrade (comb. Sintético)</t>
  </si>
  <si>
    <t>nubes, muy disperso</t>
  </si>
  <si>
    <t>Londres</t>
  </si>
  <si>
    <t>V-1: 4 impactos</t>
  </si>
  <si>
    <t>V-1: 74 impactos</t>
  </si>
  <si>
    <t>Bases V-1</t>
  </si>
  <si>
    <t>preciso</t>
  </si>
  <si>
    <t>Wesseling</t>
  </si>
  <si>
    <t>Scholven/Buer</t>
  </si>
  <si>
    <t>Impreciso, a pesar uso H2S. La tasa de derribos más alta de toda la guerra</t>
  </si>
  <si>
    <t>impreciso, a pesar uso Oboe</t>
  </si>
  <si>
    <t>junio</t>
  </si>
  <si>
    <t>Londres (V-1)</t>
  </si>
  <si>
    <t>julio, a diario</t>
  </si>
  <si>
    <t>julio</t>
  </si>
  <si>
    <t>contra bases V-1 de día</t>
  </si>
  <si>
    <t>contra bases V-1 de noche</t>
  </si>
  <si>
    <t>impensable tan sólo unos meses antes</t>
  </si>
  <si>
    <t>Aulnoye (ferrocarril)</t>
  </si>
  <si>
    <t>Revigny-sur-Ornain (ferrocarril)</t>
  </si>
  <si>
    <t>BBC avisó "nous allons rendre visite á Maginot ce soir"</t>
  </si>
  <si>
    <t>Revigny-sur-Ornain (abortivo)</t>
  </si>
  <si>
    <t>tipo  bombas</t>
  </si>
  <si>
    <t>todas espoleta retardada (entre 30 min y 6 días) 800x1000 lb, 250x500 lb, explotó un tren de municiones</t>
  </si>
  <si>
    <t>12-18.7.44</t>
  </si>
  <si>
    <t>Total Revigny</t>
  </si>
  <si>
    <t>estación dos días sin tráfico; se destruyó la siderurgia de Vuillaume, que no volvió a funcionar</t>
  </si>
  <si>
    <t>comienzo del "Plan de Transportes" de Solly Zuckerman</t>
  </si>
  <si>
    <t>marzo 43</t>
  </si>
  <si>
    <t>9 blancos de ferrocarril</t>
  </si>
  <si>
    <t>abril 44</t>
  </si>
  <si>
    <t>21 blancos ferrocarril</t>
  </si>
  <si>
    <t>mayo 44</t>
  </si>
  <si>
    <t>30 blancos ferrocarril</t>
  </si>
  <si>
    <t>1 al 5 junio 44</t>
  </si>
  <si>
    <t>2 blancos ferrocarril</t>
  </si>
  <si>
    <t>marzo-junio 44</t>
  </si>
  <si>
    <t>Total plan transportes</t>
  </si>
  <si>
    <t>8880 se refiere al plan de ferrocarriles, las toneladas deberían ser la mitad</t>
  </si>
  <si>
    <t>junio 44</t>
  </si>
  <si>
    <t>plan de transportes</t>
  </si>
  <si>
    <t>Total Bomber Command RAF</t>
  </si>
  <si>
    <t>Ptrans supone 78% de salidas, 88% de bajas y 77% de toneladas (más de 3/4 de salidas y toneladas y casi 9/10 de bajas)</t>
  </si>
  <si>
    <t>Connantre</t>
  </si>
  <si>
    <t>último ataque a blanco ferroviario relacionado con Normandía</t>
  </si>
  <si>
    <t>Blanco no dañado, sí algunas casas. 2 Lanc se derribaron mutuamente, otros 3 aviones estrellados en GB; 42 dijeron haber bomb. Revigny</t>
  </si>
  <si>
    <t>Kiel</t>
  </si>
  <si>
    <t>abril 43</t>
  </si>
  <si>
    <t>Königsberg</t>
  </si>
  <si>
    <t>6 bases NJ Holanda</t>
  </si>
  <si>
    <t>Precisión devastadora: Volkel, Gilze-Rijen, Soesterberg, Eindhoven, Deelen, Venlo (éste evacuado 2 días + tarde x grave daño)</t>
  </si>
  <si>
    <t>Método marcaje de Cochrane muestra ser mejor que el de Bennett: 70.000 sin techo de poblac total 120.000</t>
  </si>
  <si>
    <t>Prueba de que la NJ no está exahusta</t>
  </si>
  <si>
    <t>Pero lo que aumenta es la precisión del BC: puede usar Gee tief im Reich</t>
  </si>
  <si>
    <t>NJ engañada x Mosquitos a Berlín, pero esta vez bomb fue muy impreciso</t>
  </si>
  <si>
    <t>4 Mosquitos!</t>
  </si>
  <si>
    <t>otros diversionarios</t>
  </si>
  <si>
    <t>total</t>
  </si>
  <si>
    <t>Cae el mosquito de Gibson</t>
  </si>
  <si>
    <t>Mosquitos sobre Alemania</t>
  </si>
  <si>
    <t>Todo mosquitos (la baja artificial), 169a alarma en Hamburgo; total fueron 63 mosquitos esa noche sobre Alemania; oficialmente estos ataques se calificaban como menores pero hacían más daño que los grandes...</t>
  </si>
  <si>
    <t>Duisburg</t>
  </si>
  <si>
    <t>Colonia y otros</t>
  </si>
  <si>
    <t>diurno</t>
  </si>
  <si>
    <t>nocturno</t>
  </si>
  <si>
    <t>octubre 44</t>
  </si>
  <si>
    <t>salidas diurnas BC RAF</t>
  </si>
  <si>
    <t>salidas nocturnas BC RAF</t>
  </si>
  <si>
    <t>58 reclaman NJ (alguno será falso o diurno)</t>
  </si>
  <si>
    <t>Total enero NJ reclama más de 300 derribos</t>
  </si>
  <si>
    <t>Diez NJ entre ellos Willi Morlock en He 219 derriba 6 (muere dos noches más tarde), mayor Paul Semrau derriba 4</t>
  </si>
  <si>
    <t>Canal Dortmund-Ems norte de Münster</t>
  </si>
  <si>
    <t>suma 2 anteriores</t>
  </si>
  <si>
    <t>30 derribos x NJ</t>
  </si>
  <si>
    <t>Después de Düsseldorf y Bochum, el mayor número contra 1 solo blanco en noviembre (mayoría grupos menores)</t>
  </si>
  <si>
    <t>noviembre 44</t>
  </si>
  <si>
    <t>mosquitos</t>
  </si>
  <si>
    <t>Sin oposición de cazas; no se pierde ni un mosquito de PFF nr. 171</t>
  </si>
  <si>
    <t>Freiburg im Breisgau</t>
  </si>
  <si>
    <t>341 Lanc y 10 mosquitos, marcan x Oboe desde sitios Francia; no industria pero se suponía habría tropas; ferrocarril no fue alcanzado y sólo 75 de los muertos eran militares</t>
  </si>
  <si>
    <t>diciembre 44</t>
  </si>
  <si>
    <t>mosquitos incluidos en anteriores</t>
  </si>
  <si>
    <t>NJ disponibles 980 (114 perdidos) total cazas disponibles 1070</t>
  </si>
  <si>
    <t>Puesto que los 114 perdidos son NJ: el nadir (opuesto a cénit) de la NJ, por ataques, falta combust y pilotos inexpertos</t>
  </si>
  <si>
    <t>Bodenplatte</t>
  </si>
  <si>
    <t>ojo, aquí son alemanes los atacantes; fin de la caza diurna, xq mayoría bajas aliadas son en tierra y en cambio alemanes pierden tripulaciones y combustible</t>
  </si>
  <si>
    <t>enero 45</t>
  </si>
  <si>
    <t>Hannover</t>
  </si>
  <si>
    <t>Georg-Hermann Greiner reclama 4 derribos</t>
  </si>
  <si>
    <t>uno x Kurt Welter en Me 262</t>
  </si>
  <si>
    <t>Zeitz</t>
  </si>
  <si>
    <t>febrero 45</t>
  </si>
  <si>
    <t>total BC RAF</t>
  </si>
  <si>
    <t>más de 10500 son cuatrimotores, reclamación de 185 para NJ evidentemente altísima, porque BC sólo perdió 164; cierto que hubo más derribos múltiples a cargo de ases que en ningún mes: Bahr, Schnaufer (ambos 7 en una noche), Raht, Hager y Rökker 6 en 1 noche</t>
  </si>
  <si>
    <t>Duisburg, Worms, Mittelland</t>
  </si>
  <si>
    <t>7 x Bahr, 7 x Schaufer, 6 x Hager, 6 x Rökker</t>
  </si>
  <si>
    <t>Dresde primera oleada 22 h</t>
  </si>
  <si>
    <t>Böhlen</t>
  </si>
  <si>
    <t>Cerca Leipzig,planta combustibles, disperso por nubes</t>
  </si>
  <si>
    <t>Disperso x nubes</t>
  </si>
  <si>
    <t>Dresde segunda 24 h</t>
  </si>
  <si>
    <t>Dresde USAAF</t>
  </si>
  <si>
    <t>Chemnitz</t>
  </si>
  <si>
    <t>Rositz</t>
  </si>
  <si>
    <t>incluidos 197 mosquitos</t>
  </si>
  <si>
    <t>Población</t>
  </si>
  <si>
    <t>% CM</t>
  </si>
  <si>
    <t>%ST</t>
  </si>
  <si>
    <t>marzo 45</t>
  </si>
  <si>
    <t>Kamen</t>
  </si>
  <si>
    <t>Ladbergen, canal Dortmund-Ems</t>
  </si>
  <si>
    <t>Operación Gisela (Ju 88)</t>
  </si>
  <si>
    <t>Lützenkendorf (refinería)</t>
  </si>
  <si>
    <t>Hagen</t>
  </si>
  <si>
    <t>Becker derriba 9: el mayor número en una noche en toda la guerra; también récord que su radiooperador Johanssen derribó 3 con ametralladoras gemelas q apuntan hacia atrás</t>
  </si>
  <si>
    <t>Rath derriba 5</t>
  </si>
  <si>
    <t>último derribo de 5 ó + x un piloto, Jung, que derriba 8</t>
  </si>
  <si>
    <t>abril 45</t>
  </si>
  <si>
    <t>última misión BC RAF: perdidos un mosquito y 2 Halifaxes, estos x colisión mutua</t>
  </si>
  <si>
    <t>julio-oct 40</t>
  </si>
  <si>
    <t>batalla inglaterra</t>
  </si>
  <si>
    <t>1939-1945</t>
  </si>
  <si>
    <t>Fin 1943 NJ cuenta con 800 aviones</t>
  </si>
  <si>
    <t>Wilhelmshaven y Brunsbüttel</t>
  </si>
  <si>
    <t>Un Wellington bombardeó Esbjerg (Dinamarca): mueren 2 civiles, los primeros x BC</t>
  </si>
  <si>
    <t>oct-nov 39</t>
  </si>
  <si>
    <t>Blenheims grupo n. 2, reconocimiento sobre Alemania</t>
  </si>
  <si>
    <t>Heligoland</t>
  </si>
  <si>
    <t>convoy norte de Wilhelmshaven</t>
  </si>
  <si>
    <t>barcos Wilhelmshaven</t>
  </si>
  <si>
    <t>salidas nocturnas Whitleys grupo 4</t>
  </si>
  <si>
    <t>sept-dic 1939</t>
  </si>
  <si>
    <t>enero-abril 1940</t>
  </si>
  <si>
    <t>Scapa Flow</t>
  </si>
  <si>
    <t>6 muertos en HMS Norfolk</t>
  </si>
  <si>
    <t>Hörnum (represalia)</t>
  </si>
  <si>
    <t>barcos Stavanger</t>
  </si>
  <si>
    <t>minado costa Schleswig-Holstein</t>
  </si>
  <si>
    <t>primer aparato de BC derribado x NJ (Hermann Förster)</t>
  </si>
  <si>
    <t>Potsdam</t>
  </si>
  <si>
    <t>último derribo x NJ (Lanc)</t>
  </si>
  <si>
    <t>aeropuertos en Noruega</t>
  </si>
  <si>
    <t>Rotterdam</t>
  </si>
  <si>
    <t>Mönchengladbach</t>
  </si>
  <si>
    <t>Nocturno, primeras bombas sobre un pueblo alemán, pero era ataque contra comunicaciones</t>
  </si>
  <si>
    <t>declaración de guerra de facto por strategic bombing, nocturno, pero comunicado dice blancos militares</t>
  </si>
  <si>
    <t>Hamburgo, Bremen, Colonia</t>
  </si>
  <si>
    <t>muertos en Hamburgo y Bremen</t>
  </si>
  <si>
    <t>contra puentes Meuse</t>
  </si>
  <si>
    <t>70 Battles y Blenheim más 40 bombarderos franceses derribados</t>
  </si>
  <si>
    <t>Gembloux (B) x 82 Squadron</t>
  </si>
  <si>
    <t>combustible y transportes</t>
  </si>
  <si>
    <t>Hampdens, Whitleys y Wellingtons; primer NJ derribado: x Whitley cerca Utrecht</t>
  </si>
  <si>
    <t>hasta 22.6.40</t>
  </si>
  <si>
    <t>Blenheims diurnos</t>
  </si>
  <si>
    <t>Hampdens, Whtileys, Wellingtons nocturno</t>
  </si>
  <si>
    <t>600 pilotos ingleses muertos; en mismo tiempo BC pierde 1000 tripulantes</t>
  </si>
  <si>
    <t>Ruhr y aeropuertos Holanda</t>
  </si>
  <si>
    <t>Londres, Birmingham, Bristol y Liverpool</t>
  </si>
  <si>
    <t>en Londres cayeron bombas en Bethnal Green, East Ham, Stepney y Finsbury</t>
  </si>
  <si>
    <t>Berlín, Colonia, Bremen, Hamm</t>
  </si>
  <si>
    <t>mitad a Berlín</t>
  </si>
  <si>
    <t>Puertos norte Al y aerop Holanda</t>
  </si>
  <si>
    <t>24.10.40-12.10.41</t>
  </si>
  <si>
    <t>Intruders (Fernnachtjagd contra BC en GB)</t>
  </si>
  <si>
    <t>Southampton</t>
  </si>
  <si>
    <t>Mannheim</t>
  </si>
  <si>
    <t>"concentrar el mayor daño posible en el centro de la ciudad", los 8 Wellington que debían marcar lo hicieron mal y resultó disperso</t>
  </si>
  <si>
    <t>junio-diciembre 1940</t>
  </si>
  <si>
    <t>4 derr sobre Alemania, 3 x Fernnachtjagd</t>
  </si>
  <si>
    <t>Rotterdam (depósitos combustible)</t>
  </si>
  <si>
    <t>Primera operación en que participa un cuatrimotor (Stirling); noche siguiente estreno Avro Manchester y 2 semanas más tarde Halifax</t>
  </si>
  <si>
    <t>Gelsenkirchen</t>
  </si>
  <si>
    <t>enero 41</t>
  </si>
  <si>
    <t>NJ 144 aviones: NJG 1, 2 y 3, 16 Staffeln incluida I./NJG 2</t>
  </si>
  <si>
    <t>julio 40</t>
  </si>
  <si>
    <t>caza nocturna inglesa, primer derribo</t>
  </si>
  <si>
    <t>un Do 17 por un Blenheim dotado de radar AI (airborne interception) Mark III, segundo derribo será noviembre, por el mismo piloto, Ashfield</t>
  </si>
  <si>
    <t>Primer derribo Dunaja</t>
  </si>
  <si>
    <t>Ludwig Becker de 4./NJG 1</t>
  </si>
  <si>
    <t>1 de los Wellington fue el primer derribo con Lichtenstein BC (FuG 202) x Do 215 B-5 de Becker, otros derribos x otros pilotos 15.8, 23.8, 11.9, 2.10, pero no instalado en unidades hasta mediado 1942</t>
  </si>
  <si>
    <t>ejemplos de que éxito era x azar: este primero no tuvo ninguno</t>
  </si>
  <si>
    <t>6-11.5.41</t>
  </si>
  <si>
    <t>arden los 34 tanques de petróleo de Deutsche Erdölwerke</t>
  </si>
  <si>
    <t>Gravemente dañado edficio bolsa</t>
  </si>
  <si>
    <t>175 millones RM</t>
  </si>
  <si>
    <t>1.9.39-ppios 8.41</t>
  </si>
  <si>
    <t>Conjunto Reich</t>
  </si>
  <si>
    <t>Berlín, Colonia, Mannheim</t>
  </si>
  <si>
    <t>todo 1941</t>
  </si>
  <si>
    <t>todo 1940</t>
  </si>
  <si>
    <t>bajas 70000, muertos 55000; 5833 son derribos anotados x NJ en frente oeste</t>
  </si>
  <si>
    <t>Billancourt (Renault)</t>
  </si>
  <si>
    <t>3/4 de las bombas cayeron en la fábrica, producción de vehículos militares suspendida 1 mes</t>
  </si>
  <si>
    <t>2 Lancaster (estreno)</t>
  </si>
  <si>
    <t>scouts equipados con Gee</t>
  </si>
  <si>
    <t>8-10.3.42</t>
  </si>
  <si>
    <t>ton/cm</t>
  </si>
  <si>
    <t>ton/ST</t>
  </si>
  <si>
    <t>ningún daño a Krupp en los 3 ataques</t>
  </si>
  <si>
    <t>relativamente exitoso (preciso)</t>
  </si>
  <si>
    <t>abril 42</t>
  </si>
  <si>
    <t>5 x Rostock</t>
  </si>
  <si>
    <t>lo que Harris heredó</t>
  </si>
  <si>
    <t>56 Halifaxes o Stirlings, 20 Manchester, resto (83%) más anticuados; contra 7 Gruppen Nachtjagd con 367 aparatos (265 operacionales) agrupados en 3 divisiones: 1 (NJG 1), 2 (NJG 3), 3 (NJG 2 y NJG 4)</t>
  </si>
  <si>
    <t>no son 153 mosquitos sino: 79 Hampdens, 46 Manchesters y 28 Whitleys; mitad de los aparatos con Gee pero aquí es inútil sobre objetivo pero sirvió para navegar; siguieron el río desde el norte, segunda y tercera ola pudieron ver la ciudad por incendios; 2/3 bombas incendiarias, 13000 pisos destruidos; Harris contaba con 5% bajas</t>
  </si>
  <si>
    <t>nubes estratificadas dispersan: 11 casas destruidas en Essen, más daños en Oberhausen, Duisburg, y otra decena de ciudades</t>
  </si>
  <si>
    <t>Bremen</t>
  </si>
  <si>
    <t>Con participación de Coastal Command x exigirlo Churchill; menos daños q Colonia pero + que Essen xq primeros llevan Gee y marcan con incendiarias, siguientes tienen que arrojar a través nubes donde vean fuego; alemanes se niegan creer eran mil, aseguran q los 52 derribos q reclaman es mitad de la fuerza. Los 16 derribos x NJ son sólo los del grupo II./NJG 2</t>
  </si>
  <si>
    <t>enero-mayo 42</t>
  </si>
  <si>
    <t>junio-agosto 42</t>
  </si>
  <si>
    <t>34 derribos x NJ por mes</t>
  </si>
  <si>
    <t>invierno 41 incluido enero 42</t>
  </si>
  <si>
    <t>febrero-mayo 42</t>
  </si>
  <si>
    <t>22 octubre-11 diciembre</t>
  </si>
  <si>
    <t>Italia</t>
  </si>
  <si>
    <t>Flensburg (submarinos)</t>
  </si>
  <si>
    <t>31 Wellingtons de 109 Squadron hacen x primera vez de PFF pero sin radar, sólo arrojando señalizadores. Completo fracaso x Death Rec naveg, nada en Flensburg, sí en cambio en 2 ciudades danesas, Sönderborg y Abenra</t>
  </si>
  <si>
    <t>Francfort</t>
  </si>
  <si>
    <t>5 PFF entre bajas</t>
  </si>
  <si>
    <t>más concentrado x cielo claro y señalizado x PFF</t>
  </si>
  <si>
    <t>Saarbrücken</t>
  </si>
  <si>
    <t>La ciudad marcada x PFF fue Saarlouis (15 km al NO), buena parte del error x contramedidas anulan Gee</t>
  </si>
  <si>
    <t>también cierto éxito, estreno de Red Blob (bomba 250 lb llena con benzol, goma, fósforo y tinturas rojas)</t>
  </si>
  <si>
    <t>éxito x PFF con Pink Pansy (bomba 4000 lb con flash rosa instantáneo, ayuda ver blanco pero no dura xa apuntar a diferencia de Red Blob</t>
  </si>
  <si>
    <t>Bennett estrena (3 oleadas) iluminadores (marcadores blancos), a éstos siguen marcadores de colores e incendiarios ("backers-up") que confirman los puntos</t>
  </si>
  <si>
    <t>Lutterade (central eléctrica Holanda)</t>
  </si>
  <si>
    <t>primer uso Oboe para arrojo x 109 Squadron (H.E. Bufton), estreno del Mosquito como PFF</t>
  </si>
  <si>
    <t>20.12.42-mayo 45</t>
  </si>
  <si>
    <t>Mosquitos 109 Squadron</t>
  </si>
  <si>
    <t>agosto 42-mayo 45</t>
  </si>
  <si>
    <t>PFF 156 Squadron (no Mosquitos)</t>
  </si>
  <si>
    <t>todo 1942</t>
  </si>
  <si>
    <t>septiembre 42</t>
  </si>
  <si>
    <t>febrero 43</t>
  </si>
  <si>
    <t>Fuerza disponible BC RAF</t>
  </si>
  <si>
    <t>650 cuatrimotores y 9 mosquitos, sólo quedan 2 Whitleys que no se usan</t>
  </si>
  <si>
    <t>mejora precisión xq los Mosquitos con Oboe no lanzan marcadores con paracaídas (sky markers) -se los llevaba el viento-, sino otros (ground markers) que explotan a cierta altitud y arrojan una cascada de luz de determinado color (árboles de Navidad)</t>
  </si>
  <si>
    <t>ambos imprecisos x estar fuera de alcance de Gee y Oboe</t>
  </si>
  <si>
    <t>NJ había supuesto (correctamente) que volverían...</t>
  </si>
  <si>
    <t>enero-marzo 43</t>
  </si>
  <si>
    <t>Descenso en proporción NJ respecto Flak, porque en Francia no había cazas</t>
  </si>
  <si>
    <t>Knacke derriba 5 bombarderos</t>
  </si>
  <si>
    <t>Muere Knacke al derribar un Wellington</t>
  </si>
  <si>
    <t>Wilhelmshaven</t>
  </si>
  <si>
    <t>Muere Glidner por fallo mecánico</t>
  </si>
  <si>
    <t>Emden (Liberators 44 BG 8 USAAF)</t>
  </si>
  <si>
    <t>Muere Ludwig Becker, único de los 12 cazas de Leeuwarden que no regresa</t>
  </si>
  <si>
    <t xml:space="preserve">primero de serie 29 bombardeos en Ruhr-Rin a consecuencia de Pointblank (batalla Ruhr hasta 13.7), en éste 160 acres (647.000 m2, 0,6 km2) de ciudad devastados, 53 edificios de Krupp alcanzados </t>
  </si>
  <si>
    <t>3 x Essen</t>
  </si>
  <si>
    <t>segundo fue día 12, 4830 casas destruidas</t>
  </si>
  <si>
    <t>disperso por mal marcaje</t>
  </si>
  <si>
    <t>Krefeld</t>
  </si>
  <si>
    <t>En realidad es madrugada del 12, incendio destruye 25 km2, 180 edificios grandes derrumbados, 46 fábricas totalmente destruidas, 7 paradas 4 semanas, 11 x 3 semanas, 19 x 2 semanas, 37 x 1 semana, estación tren parada varios días; de 154 escuelas, 20 destruidas (13%), 24 gravemente dañadas (16%), 26 levemente (17%), total dañadas 45%</t>
  </si>
  <si>
    <t>segundo de los 4 bombardeos de Colonia durante esta campaña: por comparación con Millenium, aunque no se veía, la precisión con sky markers fue mucho mayor; casi todos aviones eran cuatrimotores, etc.</t>
  </si>
  <si>
    <t>julio 43</t>
  </si>
  <si>
    <t>Colonia (los otros 2 bs)</t>
  </si>
  <si>
    <t>5.3 al 13.7.43</t>
  </si>
  <si>
    <t>Batalla del Ruhr (29 bombardeos)</t>
  </si>
  <si>
    <t>Batalla del Ruhr (Mosquitos PFF)</t>
  </si>
  <si>
    <t>Batalla del Ruhr (Stirlings)</t>
  </si>
  <si>
    <t>23.9 termina reparación brecha Möhne</t>
  </si>
  <si>
    <t>Se destruye la mayor parte de la documentación (pero no el prototipo) del Projekt 1060 de Heinkel (He 219) en Rostock-Marienehe, que Kammhuber había inspeccionado el 22 de enero: se trasladan trabajos a Schwechat</t>
  </si>
  <si>
    <t>estreno Wilde Sau: Colonia no era del II. Flakkorps sino de la 7. Flakdivision (gral Burchart) y x tanto no limitación altitud Flak; tanto los 10 cazas de Herrmann como la Flak reclamaron los 12 derribos, pero la Flak antes sólo había derribado 1 ó 2/bombardeo, aquí se adjudicaron 6/6</t>
  </si>
  <si>
    <t>Oberhausen</t>
  </si>
  <si>
    <t>8 Mosquitos marcan con Oboe, resto son 197 Lanc, todos con Gee y algunos con H2S, estreno de Serrate</t>
  </si>
  <si>
    <t>1.9.39-30.6.43</t>
  </si>
  <si>
    <t>total BC RAF nocturnos</t>
  </si>
  <si>
    <t>abril-junio 43</t>
  </si>
  <si>
    <t>vuelo diurno a baja altura contra fábrica de motores diésel, dirigido x J. D. Nettleton</t>
  </si>
  <si>
    <t>1.9.39-1.7.43</t>
  </si>
  <si>
    <t>Hamburgo (137 bombardeos)</t>
  </si>
  <si>
    <t>hasta 22.06.1940</t>
  </si>
  <si>
    <t>(tras 13 y 14.12) War Cabinet autoriza bombardeo sobre ciudad alemana cuyo punto apuntado sea el centro de la ciudad</t>
  </si>
  <si>
    <t>26 son NJ perdidos, 100 los bombarderos que derribaron hasta que I./NJG 2 fue trasladado a Sicilia (es entre días 419 y 772</t>
  </si>
  <si>
    <t>116 x mes, máximo 145</t>
  </si>
  <si>
    <t>Entre días 1147 y 1196</t>
  </si>
  <si>
    <t>En 4 meses pierde 67% de su milar de bombarderos (entre días 1282 y 1411)</t>
  </si>
  <si>
    <t>1399 días</t>
  </si>
  <si>
    <t>1422 días</t>
  </si>
  <si>
    <t>marzo 44</t>
  </si>
  <si>
    <t>Magdeburgo</t>
  </si>
  <si>
    <t>Oscherleben-Magdeburgo</t>
  </si>
  <si>
    <t>días 1419 a 1672</t>
  </si>
  <si>
    <t>días 139 a 1673</t>
  </si>
  <si>
    <t>días 1206 a 2075</t>
  </si>
  <si>
    <t>días 1065 a 2075</t>
  </si>
  <si>
    <t>ojo, 173 no sé de dónde sale, resulta muy elevado 3,2</t>
  </si>
  <si>
    <t>semana 22-26.11.43</t>
  </si>
  <si>
    <t>Coventry</t>
  </si>
</sst>
</file>

<file path=xl/styles.xml><?xml version="1.0" encoding="utf-8"?>
<styleSheet xmlns="http://schemas.openxmlformats.org/spreadsheetml/2006/main">
  <numFmts count="1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72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9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15"/>
  <sheetViews>
    <sheetView tabSelected="1" zoomScale="75" zoomScaleNormal="75" workbookViewId="0" topLeftCell="A1">
      <selection activeCell="C59" sqref="C59"/>
    </sheetView>
  </sheetViews>
  <sheetFormatPr defaultColWidth="11.421875" defaultRowHeight="12.75"/>
  <cols>
    <col min="1" max="1" width="11.421875" style="2" customWidth="1"/>
    <col min="2" max="2" width="24.140625" style="0" customWidth="1"/>
    <col min="3" max="4" width="7.8515625" style="0" customWidth="1"/>
    <col min="5" max="5" width="7.140625" style="0" customWidth="1"/>
    <col min="6" max="6" width="5.8515625" style="0" customWidth="1"/>
    <col min="7" max="7" width="5.140625" style="3" customWidth="1"/>
    <col min="8" max="8" width="8.57421875" style="1" customWidth="1"/>
    <col min="9" max="9" width="10.00390625" style="10" customWidth="1"/>
    <col min="10" max="10" width="8.8515625" style="11" customWidth="1"/>
    <col min="11" max="11" width="8.8515625" style="12" customWidth="1"/>
    <col min="12" max="12" width="6.7109375" style="4" customWidth="1"/>
    <col min="13" max="13" width="6.8515625" style="7" customWidth="1"/>
    <col min="14" max="14" width="6.57421875" style="5" customWidth="1"/>
    <col min="16" max="16" width="11.421875" style="1" customWidth="1"/>
    <col min="19" max="19" width="11.421875" style="2" customWidth="1"/>
    <col min="20" max="20" width="7.8515625" style="0" customWidth="1"/>
    <col min="21" max="21" width="8.57421875" style="0" customWidth="1"/>
    <col min="22" max="22" width="8.00390625" style="3" customWidth="1"/>
    <col min="23" max="23" width="6.140625" style="0" customWidth="1"/>
    <col min="24" max="24" width="5.28125" style="3" customWidth="1"/>
    <col min="26" max="26" width="6.7109375" style="0" customWidth="1"/>
    <col min="27" max="27" width="5.140625" style="0" customWidth="1"/>
    <col min="28" max="28" width="5.28125" style="3" customWidth="1"/>
    <col min="29" max="29" width="7.00390625" style="0" customWidth="1"/>
    <col min="30" max="30" width="5.7109375" style="3" customWidth="1"/>
    <col min="31" max="31" width="8.28125" style="0" customWidth="1"/>
    <col min="32" max="32" width="7.8515625" style="0" customWidth="1"/>
    <col min="33" max="33" width="5.140625" style="1" customWidth="1"/>
    <col min="34" max="34" width="7.421875" style="0" customWidth="1"/>
    <col min="35" max="35" width="5.28125" style="1" customWidth="1"/>
    <col min="36" max="36" width="6.7109375" style="0" customWidth="1"/>
    <col min="37" max="37" width="5.140625" style="0" customWidth="1"/>
    <col min="38" max="38" width="6.28125" style="0" customWidth="1"/>
    <col min="39" max="39" width="4.57421875" style="0" customWidth="1"/>
    <col min="40" max="40" width="5.57421875" style="0" customWidth="1"/>
    <col min="41" max="41" width="4.7109375" style="0" customWidth="1"/>
  </cols>
  <sheetData>
    <row r="1" spans="1:40" ht="12.75">
      <c r="A1" s="2" t="s">
        <v>0</v>
      </c>
      <c r="B1" t="s">
        <v>1</v>
      </c>
      <c r="C1" t="s">
        <v>55</v>
      </c>
      <c r="D1" t="s">
        <v>78</v>
      </c>
      <c r="E1" t="s">
        <v>130</v>
      </c>
      <c r="F1" t="s">
        <v>25</v>
      </c>
      <c r="G1" s="3" t="s">
        <v>8</v>
      </c>
      <c r="H1" s="1" t="s">
        <v>11</v>
      </c>
      <c r="I1" s="10" t="s">
        <v>22</v>
      </c>
      <c r="J1" s="11" t="s">
        <v>359</v>
      </c>
      <c r="K1" s="12" t="s">
        <v>360</v>
      </c>
      <c r="L1" s="4" t="s">
        <v>59</v>
      </c>
      <c r="M1" s="7" t="s">
        <v>268</v>
      </c>
      <c r="N1" s="5" t="s">
        <v>269</v>
      </c>
      <c r="O1" t="s">
        <v>20</v>
      </c>
      <c r="P1" s="1" t="s">
        <v>40</v>
      </c>
      <c r="Q1" t="s">
        <v>39</v>
      </c>
      <c r="R1" t="s">
        <v>38</v>
      </c>
      <c r="S1" s="2" t="s">
        <v>37</v>
      </c>
      <c r="T1" t="s">
        <v>18</v>
      </c>
      <c r="U1" t="s">
        <v>56</v>
      </c>
      <c r="V1" s="3" t="s">
        <v>57</v>
      </c>
      <c r="W1" t="s">
        <v>79</v>
      </c>
      <c r="X1" s="3" t="s">
        <v>80</v>
      </c>
      <c r="Y1" t="s">
        <v>184</v>
      </c>
      <c r="Z1" t="s">
        <v>75</v>
      </c>
      <c r="AA1" t="s">
        <v>64</v>
      </c>
      <c r="AB1" s="3" t="s">
        <v>8</v>
      </c>
      <c r="AC1" t="s">
        <v>65</v>
      </c>
      <c r="AD1" s="3" t="s">
        <v>8</v>
      </c>
      <c r="AE1" t="s">
        <v>267</v>
      </c>
      <c r="AF1" t="s">
        <v>73</v>
      </c>
      <c r="AG1" s="1" t="s">
        <v>8</v>
      </c>
      <c r="AH1" t="s">
        <v>74</v>
      </c>
      <c r="AI1" s="1" t="s">
        <v>8</v>
      </c>
      <c r="AJ1" t="s">
        <v>4</v>
      </c>
      <c r="AK1" t="s">
        <v>8</v>
      </c>
      <c r="AL1" t="s">
        <v>5</v>
      </c>
      <c r="AM1" t="s">
        <v>8</v>
      </c>
      <c r="AN1" t="s">
        <v>6</v>
      </c>
    </row>
    <row r="2" spans="1:28" ht="12.75">
      <c r="A2" s="2">
        <v>14492</v>
      </c>
      <c r="B2" t="s">
        <v>285</v>
      </c>
      <c r="C2">
        <v>30</v>
      </c>
      <c r="F2">
        <v>7</v>
      </c>
      <c r="G2" s="3">
        <f aca="true" t="shared" si="0" ref="G2:G20">100*F2/C2</f>
        <v>23.333333333333332</v>
      </c>
      <c r="H2" s="1">
        <f>F2*5.23</f>
        <v>36.61</v>
      </c>
      <c r="O2" t="s">
        <v>286</v>
      </c>
      <c r="P2" s="1">
        <f aca="true" t="shared" si="1" ref="P2:P63">(Q2/360)*365</f>
        <v>3.0416666666666665</v>
      </c>
      <c r="Q2">
        <f aca="true" t="shared" si="2" ref="Q2:Q63">DAYS360(S2,A2)</f>
        <v>3</v>
      </c>
      <c r="R2" s="2">
        <f aca="true" t="shared" si="3" ref="R2:R63">A2-S2</f>
        <v>3</v>
      </c>
      <c r="S2" s="2">
        <v>14489</v>
      </c>
      <c r="AA2">
        <v>2</v>
      </c>
      <c r="AB2" s="3">
        <f>100*AA2/F2</f>
        <v>28.571428571428573</v>
      </c>
    </row>
    <row r="3" spans="1:28" ht="12.75">
      <c r="A3" s="2">
        <v>14517</v>
      </c>
      <c r="B3" t="s">
        <v>289</v>
      </c>
      <c r="C3">
        <v>16</v>
      </c>
      <c r="F3">
        <v>5</v>
      </c>
      <c r="G3" s="3">
        <f t="shared" si="0"/>
        <v>31.25</v>
      </c>
      <c r="H3" s="1">
        <f>F3*5.23</f>
        <v>26.150000000000002</v>
      </c>
      <c r="P3" s="1">
        <f t="shared" si="1"/>
        <v>28.38888888888889</v>
      </c>
      <c r="Q3">
        <f t="shared" si="2"/>
        <v>28</v>
      </c>
      <c r="R3" s="2">
        <f t="shared" si="3"/>
        <v>28</v>
      </c>
      <c r="S3" s="2">
        <v>14489</v>
      </c>
      <c r="AA3">
        <v>5</v>
      </c>
      <c r="AB3" s="3">
        <f>100*AA3/F3</f>
        <v>100</v>
      </c>
    </row>
    <row r="4" spans="1:19" ht="12.75">
      <c r="A4" s="2" t="s">
        <v>287</v>
      </c>
      <c r="B4" t="s">
        <v>288</v>
      </c>
      <c r="G4" s="3">
        <v>20</v>
      </c>
      <c r="P4" s="1">
        <v>60</v>
      </c>
      <c r="R4" s="2"/>
      <c r="S4" s="2">
        <v>14489</v>
      </c>
    </row>
    <row r="5" spans="1:19" ht="12.75">
      <c r="A5" s="2" t="s">
        <v>293</v>
      </c>
      <c r="B5" t="s">
        <v>292</v>
      </c>
      <c r="C5">
        <v>113</v>
      </c>
      <c r="F5">
        <v>4</v>
      </c>
      <c r="G5" s="3">
        <f t="shared" si="0"/>
        <v>3.5398230088495577</v>
      </c>
      <c r="H5" s="1">
        <f>F5*5.23</f>
        <v>20.92</v>
      </c>
      <c r="P5" s="1">
        <v>60</v>
      </c>
      <c r="R5" s="2"/>
      <c r="S5" s="2">
        <v>14489</v>
      </c>
    </row>
    <row r="6" spans="1:28" ht="12.75">
      <c r="A6" s="2">
        <v>14593</v>
      </c>
      <c r="B6" t="s">
        <v>290</v>
      </c>
      <c r="C6">
        <v>12</v>
      </c>
      <c r="F6">
        <v>5</v>
      </c>
      <c r="G6" s="3">
        <f t="shared" si="0"/>
        <v>41.666666666666664</v>
      </c>
      <c r="H6" s="1">
        <f>F6*5.23</f>
        <v>26.150000000000002</v>
      </c>
      <c r="P6" s="1">
        <f t="shared" si="1"/>
        <v>104.43055555555554</v>
      </c>
      <c r="Q6">
        <f t="shared" si="2"/>
        <v>103</v>
      </c>
      <c r="R6" s="2">
        <f t="shared" si="3"/>
        <v>104</v>
      </c>
      <c r="S6" s="2">
        <v>14489</v>
      </c>
      <c r="AA6">
        <v>5</v>
      </c>
      <c r="AB6" s="3">
        <f>100*AA6/F6</f>
        <v>100</v>
      </c>
    </row>
    <row r="7" spans="1:28" ht="12.75">
      <c r="A7" s="2">
        <v>14597</v>
      </c>
      <c r="B7" t="s">
        <v>291</v>
      </c>
      <c r="C7">
        <v>24</v>
      </c>
      <c r="F7">
        <v>12</v>
      </c>
      <c r="G7" s="3">
        <f t="shared" si="0"/>
        <v>50</v>
      </c>
      <c r="H7" s="1">
        <f>F7*5.23</f>
        <v>62.760000000000005</v>
      </c>
      <c r="P7" s="1">
        <f t="shared" si="1"/>
        <v>108.48611111111111</v>
      </c>
      <c r="Q7">
        <f t="shared" si="2"/>
        <v>107</v>
      </c>
      <c r="R7" s="2">
        <f t="shared" si="3"/>
        <v>108</v>
      </c>
      <c r="S7" s="2">
        <v>14489</v>
      </c>
      <c r="AA7">
        <v>12</v>
      </c>
      <c r="AB7" s="3">
        <f>100*AA7/F7</f>
        <v>100</v>
      </c>
    </row>
    <row r="8" spans="1:19" ht="12.75">
      <c r="A8" s="2" t="s">
        <v>434</v>
      </c>
      <c r="B8" t="s">
        <v>316</v>
      </c>
      <c r="C8">
        <v>1601</v>
      </c>
      <c r="F8">
        <v>92</v>
      </c>
      <c r="G8" s="3">
        <f>100*F8/C8</f>
        <v>5.746408494690818</v>
      </c>
      <c r="H8" s="1">
        <f>F8*5.23</f>
        <v>481.16</v>
      </c>
      <c r="P8">
        <v>145</v>
      </c>
      <c r="R8" s="2"/>
      <c r="S8" s="2">
        <v>14489</v>
      </c>
    </row>
    <row r="9" spans="1:19" ht="12.75">
      <c r="A9" s="2" t="s">
        <v>315</v>
      </c>
      <c r="B9" t="s">
        <v>317</v>
      </c>
      <c r="C9">
        <v>3484</v>
      </c>
      <c r="F9">
        <v>53</v>
      </c>
      <c r="G9" s="3">
        <f>100*F9/C9</f>
        <v>1.521239954075775</v>
      </c>
      <c r="H9" s="1">
        <f>F9*5.23</f>
        <v>277.19</v>
      </c>
      <c r="P9">
        <v>145</v>
      </c>
      <c r="R9" s="2"/>
      <c r="S9" s="2">
        <v>14489</v>
      </c>
    </row>
    <row r="10" spans="1:19" ht="12.75">
      <c r="A10" s="2" t="s">
        <v>294</v>
      </c>
      <c r="B10" t="s">
        <v>229</v>
      </c>
      <c r="C10">
        <v>228</v>
      </c>
      <c r="F10">
        <v>6</v>
      </c>
      <c r="G10" s="3">
        <f t="shared" si="0"/>
        <v>2.6315789473684212</v>
      </c>
      <c r="H10" s="1">
        <f aca="true" t="shared" si="4" ref="H10:H16">F10*5.23</f>
        <v>31.380000000000003</v>
      </c>
      <c r="P10" s="1">
        <v>177</v>
      </c>
      <c r="R10" s="2"/>
      <c r="S10" s="2">
        <v>14489</v>
      </c>
    </row>
    <row r="11" spans="1:19" ht="12.75">
      <c r="A11" s="2">
        <v>14686</v>
      </c>
      <c r="B11" t="s">
        <v>295</v>
      </c>
      <c r="D11">
        <v>1</v>
      </c>
      <c r="J11" s="11">
        <f>U11/D11</f>
        <v>0</v>
      </c>
      <c r="O11" t="s">
        <v>296</v>
      </c>
      <c r="P11" s="1">
        <f t="shared" si="1"/>
        <v>197.70833333333331</v>
      </c>
      <c r="Q11">
        <f t="shared" si="2"/>
        <v>195</v>
      </c>
      <c r="R11" s="2">
        <f t="shared" si="3"/>
        <v>197</v>
      </c>
      <c r="S11" s="2">
        <v>14489</v>
      </c>
    </row>
    <row r="12" spans="1:19" ht="12.75">
      <c r="A12" s="2">
        <v>14689</v>
      </c>
      <c r="B12" t="s">
        <v>297</v>
      </c>
      <c r="C12">
        <v>50</v>
      </c>
      <c r="F12">
        <v>1</v>
      </c>
      <c r="G12" s="3">
        <f t="shared" si="0"/>
        <v>2</v>
      </c>
      <c r="H12" s="1">
        <f t="shared" si="4"/>
        <v>5.23</v>
      </c>
      <c r="P12" s="1">
        <f t="shared" si="1"/>
        <v>200.75000000000003</v>
      </c>
      <c r="Q12">
        <f t="shared" si="2"/>
        <v>198</v>
      </c>
      <c r="R12" s="2">
        <f t="shared" si="3"/>
        <v>200</v>
      </c>
      <c r="S12" s="2">
        <v>14489</v>
      </c>
    </row>
    <row r="13" spans="1:26" ht="12.75">
      <c r="A13" s="2">
        <v>14713</v>
      </c>
      <c r="B13" t="s">
        <v>298</v>
      </c>
      <c r="C13">
        <v>83</v>
      </c>
      <c r="F13">
        <v>9</v>
      </c>
      <c r="G13" s="3">
        <f t="shared" si="0"/>
        <v>10.843373493975903</v>
      </c>
      <c r="H13" s="1">
        <f t="shared" si="4"/>
        <v>47.07000000000001</v>
      </c>
      <c r="L13" s="4">
        <f>F13/Z13</f>
        <v>1.8</v>
      </c>
      <c r="P13" s="1">
        <f t="shared" si="1"/>
        <v>224.06944444444446</v>
      </c>
      <c r="Q13">
        <f t="shared" si="2"/>
        <v>221</v>
      </c>
      <c r="R13" s="2">
        <f t="shared" si="3"/>
        <v>224</v>
      </c>
      <c r="S13" s="2">
        <v>14489</v>
      </c>
      <c r="Z13">
        <v>5</v>
      </c>
    </row>
    <row r="14" spans="1:19" ht="12.75">
      <c r="A14" s="2">
        <v>14726</v>
      </c>
      <c r="B14" t="s">
        <v>299</v>
      </c>
      <c r="C14">
        <v>28</v>
      </c>
      <c r="F14">
        <v>1</v>
      </c>
      <c r="G14" s="3">
        <f t="shared" si="0"/>
        <v>3.5714285714285716</v>
      </c>
      <c r="H14" s="1">
        <f t="shared" si="4"/>
        <v>5.23</v>
      </c>
      <c r="O14" t="s">
        <v>300</v>
      </c>
      <c r="P14" s="1">
        <f t="shared" si="1"/>
        <v>237.25</v>
      </c>
      <c r="Q14">
        <f t="shared" si="2"/>
        <v>234</v>
      </c>
      <c r="R14" s="2">
        <f t="shared" si="3"/>
        <v>237</v>
      </c>
      <c r="S14" s="2">
        <v>14489</v>
      </c>
    </row>
    <row r="15" spans="1:19" ht="12.75">
      <c r="A15" s="2">
        <v>14731</v>
      </c>
      <c r="B15" t="s">
        <v>303</v>
      </c>
      <c r="C15">
        <v>50</v>
      </c>
      <c r="F15">
        <v>3</v>
      </c>
      <c r="G15" s="3">
        <f t="shared" si="0"/>
        <v>6</v>
      </c>
      <c r="H15" s="1">
        <f t="shared" si="4"/>
        <v>15.690000000000001</v>
      </c>
      <c r="P15" s="1">
        <f t="shared" si="1"/>
        <v>242.31944444444443</v>
      </c>
      <c r="Q15">
        <f t="shared" si="2"/>
        <v>239</v>
      </c>
      <c r="R15" s="2">
        <f t="shared" si="3"/>
        <v>242</v>
      </c>
      <c r="S15" s="2">
        <v>14489</v>
      </c>
    </row>
    <row r="16" spans="1:19" ht="12.75">
      <c r="A16" s="2">
        <v>14742</v>
      </c>
      <c r="B16" t="s">
        <v>305</v>
      </c>
      <c r="C16">
        <v>37</v>
      </c>
      <c r="F16">
        <v>3</v>
      </c>
      <c r="G16" s="3">
        <f t="shared" si="0"/>
        <v>8.108108108108109</v>
      </c>
      <c r="H16" s="1">
        <f t="shared" si="4"/>
        <v>15.690000000000001</v>
      </c>
      <c r="O16" t="s">
        <v>306</v>
      </c>
      <c r="P16" s="1">
        <f t="shared" si="1"/>
        <v>253.4722222222222</v>
      </c>
      <c r="Q16">
        <f t="shared" si="2"/>
        <v>250</v>
      </c>
      <c r="R16" s="2">
        <f t="shared" si="3"/>
        <v>253</v>
      </c>
      <c r="S16" s="2">
        <v>14489</v>
      </c>
    </row>
    <row r="17" spans="1:19" ht="12.75">
      <c r="A17" s="2">
        <v>14744</v>
      </c>
      <c r="B17" t="s">
        <v>310</v>
      </c>
      <c r="F17">
        <v>110</v>
      </c>
      <c r="O17" t="s">
        <v>311</v>
      </c>
      <c r="P17" s="1">
        <f t="shared" si="1"/>
        <v>255.49999999999997</v>
      </c>
      <c r="Q17">
        <f t="shared" si="2"/>
        <v>252</v>
      </c>
      <c r="R17" s="2">
        <f t="shared" si="3"/>
        <v>255</v>
      </c>
      <c r="S17" s="2">
        <v>14489</v>
      </c>
    </row>
    <row r="18" spans="1:21" ht="12.75">
      <c r="A18" s="2">
        <v>14744</v>
      </c>
      <c r="B18" t="s">
        <v>304</v>
      </c>
      <c r="C18">
        <v>53</v>
      </c>
      <c r="D18">
        <v>900</v>
      </c>
      <c r="E18">
        <v>78000</v>
      </c>
      <c r="H18" s="1">
        <v>1</v>
      </c>
      <c r="I18" s="10">
        <f>D18/H18</f>
        <v>900</v>
      </c>
      <c r="J18" s="11">
        <f>U18/D18</f>
        <v>0.1111111111111111</v>
      </c>
      <c r="K18" s="12">
        <f>U18/E18</f>
        <v>0.001282051282051282</v>
      </c>
      <c r="P18" s="1">
        <f t="shared" si="1"/>
        <v>255.49999999999997</v>
      </c>
      <c r="Q18">
        <f t="shared" si="2"/>
        <v>252</v>
      </c>
      <c r="R18" s="2">
        <f t="shared" si="3"/>
        <v>255</v>
      </c>
      <c r="S18" s="2">
        <v>14489</v>
      </c>
      <c r="U18">
        <v>100</v>
      </c>
    </row>
    <row r="19" spans="1:19" ht="12.75">
      <c r="A19" s="2">
        <v>14746</v>
      </c>
      <c r="B19" t="s">
        <v>10</v>
      </c>
      <c r="C19">
        <v>99</v>
      </c>
      <c r="F19">
        <v>1</v>
      </c>
      <c r="G19" s="3">
        <f t="shared" si="0"/>
        <v>1.0101010101010102</v>
      </c>
      <c r="H19" s="1">
        <f>F19*5.23</f>
        <v>5.23</v>
      </c>
      <c r="O19" t="s">
        <v>307</v>
      </c>
      <c r="P19" s="1">
        <f t="shared" si="1"/>
        <v>257.52777777777777</v>
      </c>
      <c r="Q19">
        <f t="shared" si="2"/>
        <v>254</v>
      </c>
      <c r="R19" s="2">
        <f t="shared" si="3"/>
        <v>257</v>
      </c>
      <c r="S19" s="2">
        <v>14489</v>
      </c>
    </row>
    <row r="20" spans="1:28" ht="12.75">
      <c r="A20" s="2">
        <v>14748</v>
      </c>
      <c r="B20" t="s">
        <v>312</v>
      </c>
      <c r="C20">
        <v>12</v>
      </c>
      <c r="F20">
        <v>11</v>
      </c>
      <c r="G20" s="3">
        <f t="shared" si="0"/>
        <v>91.66666666666667</v>
      </c>
      <c r="H20" s="1">
        <f>F20*5.23</f>
        <v>57.53</v>
      </c>
      <c r="P20" s="1">
        <f t="shared" si="1"/>
        <v>259.55555555555554</v>
      </c>
      <c r="Q20">
        <f t="shared" si="2"/>
        <v>256</v>
      </c>
      <c r="R20" s="2">
        <f t="shared" si="3"/>
        <v>259</v>
      </c>
      <c r="S20" s="2">
        <v>14489</v>
      </c>
      <c r="AA20">
        <v>11</v>
      </c>
      <c r="AB20" s="3">
        <f>100*AA20/F20</f>
        <v>100</v>
      </c>
    </row>
    <row r="21" spans="1:19" ht="12.75">
      <c r="A21" s="2">
        <v>14748</v>
      </c>
      <c r="B21" t="s">
        <v>308</v>
      </c>
      <c r="C21">
        <v>72</v>
      </c>
      <c r="D21">
        <v>47</v>
      </c>
      <c r="H21" s="1">
        <v>1</v>
      </c>
      <c r="I21" s="10">
        <f>D21/H21</f>
        <v>47</v>
      </c>
      <c r="J21" s="11">
        <f>U21/D21</f>
        <v>0</v>
      </c>
      <c r="O21" t="s">
        <v>309</v>
      </c>
      <c r="P21" s="1">
        <f t="shared" si="1"/>
        <v>259.55555555555554</v>
      </c>
      <c r="Q21">
        <f t="shared" si="2"/>
        <v>256</v>
      </c>
      <c r="R21" s="2">
        <f t="shared" si="3"/>
        <v>259</v>
      </c>
      <c r="S21" s="2">
        <v>14489</v>
      </c>
    </row>
    <row r="22" spans="1:26" ht="12.75">
      <c r="A22" s="2">
        <v>14758</v>
      </c>
      <c r="B22" t="s">
        <v>313</v>
      </c>
      <c r="C22">
        <v>120</v>
      </c>
      <c r="F22">
        <v>0</v>
      </c>
      <c r="O22" t="s">
        <v>314</v>
      </c>
      <c r="P22" s="1">
        <f t="shared" si="1"/>
        <v>269.69444444444446</v>
      </c>
      <c r="Q22">
        <f t="shared" si="2"/>
        <v>266</v>
      </c>
      <c r="R22" s="2">
        <f t="shared" si="3"/>
        <v>269</v>
      </c>
      <c r="S22" s="2">
        <v>14489</v>
      </c>
      <c r="Z22">
        <v>1</v>
      </c>
    </row>
    <row r="23" spans="1:30" ht="12.75">
      <c r="A23" s="2" t="s">
        <v>352</v>
      </c>
      <c r="C23">
        <v>13500</v>
      </c>
      <c r="F23">
        <v>271</v>
      </c>
      <c r="G23" s="3">
        <f>100*F23/C23</f>
        <v>2.0074074074074075</v>
      </c>
      <c r="O23" s="9">
        <v>0.0195</v>
      </c>
      <c r="P23" s="1">
        <v>304</v>
      </c>
      <c r="R23" s="2"/>
      <c r="S23" s="2">
        <v>14489</v>
      </c>
      <c r="AA23">
        <v>42</v>
      </c>
      <c r="AB23" s="3">
        <f>100*AA23/F23</f>
        <v>15.498154981549815</v>
      </c>
      <c r="AD23" s="3">
        <v>84.5</v>
      </c>
    </row>
    <row r="24" spans="1:19" ht="12.75">
      <c r="A24" s="2">
        <v>14800</v>
      </c>
      <c r="B24" t="s">
        <v>324</v>
      </c>
      <c r="C24">
        <v>64</v>
      </c>
      <c r="F24">
        <v>1</v>
      </c>
      <c r="G24" s="3">
        <f>100*F24/C24</f>
        <v>1.5625</v>
      </c>
      <c r="H24" s="1">
        <f>F24*5.23</f>
        <v>5.23</v>
      </c>
      <c r="P24" s="1">
        <f t="shared" si="1"/>
        <v>311.26388888888886</v>
      </c>
      <c r="Q24">
        <f t="shared" si="2"/>
        <v>307</v>
      </c>
      <c r="R24" s="2">
        <f t="shared" si="3"/>
        <v>311</v>
      </c>
      <c r="S24" s="2">
        <v>14489</v>
      </c>
    </row>
    <row r="25" spans="1:19" ht="12.75">
      <c r="A25" s="2" t="s">
        <v>337</v>
      </c>
      <c r="B25" t="s">
        <v>338</v>
      </c>
      <c r="O25" t="s">
        <v>339</v>
      </c>
      <c r="P25" s="1">
        <v>318</v>
      </c>
      <c r="R25" s="2"/>
      <c r="S25" s="2">
        <v>14489</v>
      </c>
    </row>
    <row r="26" spans="1:19" ht="12.75">
      <c r="A26" s="2">
        <v>14818</v>
      </c>
      <c r="B26" t="s">
        <v>319</v>
      </c>
      <c r="C26">
        <v>166</v>
      </c>
      <c r="P26" s="1">
        <f t="shared" si="1"/>
        <v>329.5138888888889</v>
      </c>
      <c r="Q26">
        <f t="shared" si="2"/>
        <v>325</v>
      </c>
      <c r="R26" s="2">
        <f t="shared" si="3"/>
        <v>329</v>
      </c>
      <c r="S26" s="2">
        <v>14489</v>
      </c>
    </row>
    <row r="27" spans="1:19" ht="12.75">
      <c r="A27" s="2" t="s">
        <v>348</v>
      </c>
      <c r="B27" t="s">
        <v>349</v>
      </c>
      <c r="D27">
        <v>3853</v>
      </c>
      <c r="J27" s="11">
        <f>U27/D27</f>
        <v>0</v>
      </c>
      <c r="P27" s="1">
        <v>350</v>
      </c>
      <c r="R27" s="2"/>
      <c r="S27" s="2">
        <v>14489</v>
      </c>
    </row>
    <row r="28" spans="1:19" ht="12.75">
      <c r="A28" s="2" t="s">
        <v>348</v>
      </c>
      <c r="B28" t="s">
        <v>68</v>
      </c>
      <c r="D28">
        <v>42000</v>
      </c>
      <c r="J28" s="11">
        <f>U28/D28</f>
        <v>0</v>
      </c>
      <c r="P28" s="1">
        <v>350</v>
      </c>
      <c r="R28" s="2"/>
      <c r="S28" s="2">
        <v>14489</v>
      </c>
    </row>
    <row r="29" spans="1:19" ht="12.75">
      <c r="A29" s="2">
        <v>14847</v>
      </c>
      <c r="B29" t="s">
        <v>320</v>
      </c>
      <c r="O29" t="s">
        <v>321</v>
      </c>
      <c r="P29" s="1">
        <f t="shared" si="1"/>
        <v>357.90277777777777</v>
      </c>
      <c r="Q29">
        <f t="shared" si="2"/>
        <v>353</v>
      </c>
      <c r="R29" s="2">
        <f t="shared" si="3"/>
        <v>358</v>
      </c>
      <c r="S29" s="2">
        <v>14489</v>
      </c>
    </row>
    <row r="30" spans="1:19" ht="12.75">
      <c r="A30" s="2">
        <v>14848</v>
      </c>
      <c r="B30" t="s">
        <v>322</v>
      </c>
      <c r="C30">
        <v>103</v>
      </c>
      <c r="O30" t="s">
        <v>323</v>
      </c>
      <c r="P30" s="1">
        <f t="shared" si="1"/>
        <v>358.91666666666663</v>
      </c>
      <c r="Q30">
        <f t="shared" si="2"/>
        <v>354</v>
      </c>
      <c r="R30" s="2">
        <f t="shared" si="3"/>
        <v>359</v>
      </c>
      <c r="S30" s="2">
        <v>14489</v>
      </c>
    </row>
    <row r="31" spans="1:26" ht="12.75">
      <c r="A31" s="2" t="s">
        <v>281</v>
      </c>
      <c r="B31" t="s">
        <v>282</v>
      </c>
      <c r="O31" t="s">
        <v>318</v>
      </c>
      <c r="P31" s="1">
        <v>365</v>
      </c>
      <c r="R31" s="2"/>
      <c r="S31" s="2">
        <v>14489</v>
      </c>
      <c r="Z31">
        <v>600</v>
      </c>
    </row>
    <row r="32" spans="1:19" ht="12.75">
      <c r="A32" s="2">
        <v>14861</v>
      </c>
      <c r="B32" t="s">
        <v>164</v>
      </c>
      <c r="D32">
        <v>450</v>
      </c>
      <c r="J32" s="11">
        <f>U32/D32</f>
        <v>0</v>
      </c>
      <c r="P32" s="1">
        <f t="shared" si="1"/>
        <v>371.0833333333333</v>
      </c>
      <c r="Q32">
        <f t="shared" si="2"/>
        <v>366</v>
      </c>
      <c r="R32" s="2">
        <f t="shared" si="3"/>
        <v>372</v>
      </c>
      <c r="S32" s="2">
        <v>14489</v>
      </c>
    </row>
    <row r="33" spans="1:28" ht="12.75">
      <c r="A33" s="2" t="s">
        <v>330</v>
      </c>
      <c r="B33" t="s">
        <v>229</v>
      </c>
      <c r="C33">
        <v>17000</v>
      </c>
      <c r="F33">
        <v>340</v>
      </c>
      <c r="G33" s="3">
        <f>100*F33/C33</f>
        <v>2</v>
      </c>
      <c r="H33" s="1">
        <f>F33*5.23</f>
        <v>1778.2</v>
      </c>
      <c r="P33" s="1">
        <v>379</v>
      </c>
      <c r="R33" s="2"/>
      <c r="S33" s="2">
        <v>14489</v>
      </c>
      <c r="AA33">
        <v>50</v>
      </c>
      <c r="AB33" s="3">
        <f>100*AA33/F33</f>
        <v>14.705882352941176</v>
      </c>
    </row>
    <row r="34" spans="1:19" ht="12.75">
      <c r="A34" s="2">
        <v>14886</v>
      </c>
      <c r="B34" t="s">
        <v>340</v>
      </c>
      <c r="O34" t="s">
        <v>341</v>
      </c>
      <c r="P34" s="1">
        <f t="shared" si="1"/>
        <v>396.43055555555554</v>
      </c>
      <c r="Q34">
        <f t="shared" si="2"/>
        <v>391</v>
      </c>
      <c r="R34" s="2">
        <f t="shared" si="3"/>
        <v>397</v>
      </c>
      <c r="S34" s="2">
        <v>14489</v>
      </c>
    </row>
    <row r="35" spans="1:21" ht="12.75">
      <c r="A35" s="2">
        <v>14929</v>
      </c>
      <c r="B35" t="s">
        <v>451</v>
      </c>
      <c r="C35">
        <v>400</v>
      </c>
      <c r="P35" s="1">
        <f t="shared" si="1"/>
        <v>439.01388888888886</v>
      </c>
      <c r="Q35">
        <f t="shared" si="2"/>
        <v>433</v>
      </c>
      <c r="R35" s="2">
        <f t="shared" si="3"/>
        <v>440</v>
      </c>
      <c r="S35" s="2">
        <v>14489</v>
      </c>
      <c r="U35">
        <v>450</v>
      </c>
    </row>
    <row r="36" spans="1:19" ht="12.75">
      <c r="A36" s="2">
        <v>14959</v>
      </c>
      <c r="B36" t="s">
        <v>327</v>
      </c>
      <c r="O36" t="s">
        <v>435</v>
      </c>
      <c r="P36" s="1">
        <f>(Q36/360)*365</f>
        <v>469.4305555555556</v>
      </c>
      <c r="Q36">
        <f>DAYS360(S36,A36)</f>
        <v>463</v>
      </c>
      <c r="R36" s="2">
        <f>A36-S36</f>
        <v>470</v>
      </c>
      <c r="S36" s="2">
        <v>14489</v>
      </c>
    </row>
    <row r="37" spans="1:19" ht="12.75">
      <c r="A37" s="2">
        <v>14961</v>
      </c>
      <c r="B37" t="s">
        <v>328</v>
      </c>
      <c r="C37">
        <v>134</v>
      </c>
      <c r="D37">
        <v>34</v>
      </c>
      <c r="J37" s="11">
        <f>U37/D37</f>
        <v>0</v>
      </c>
      <c r="O37" t="s">
        <v>329</v>
      </c>
      <c r="P37" s="1">
        <f t="shared" si="1"/>
        <v>471.45833333333337</v>
      </c>
      <c r="Q37">
        <f t="shared" si="2"/>
        <v>465</v>
      </c>
      <c r="R37" s="2">
        <f t="shared" si="3"/>
        <v>472</v>
      </c>
      <c r="S37" s="2">
        <v>14489</v>
      </c>
    </row>
    <row r="38" spans="1:19" ht="12.75">
      <c r="A38" s="2">
        <v>14985</v>
      </c>
      <c r="B38" t="s">
        <v>334</v>
      </c>
      <c r="C38">
        <v>135</v>
      </c>
      <c r="P38" s="1">
        <f t="shared" si="1"/>
        <v>494.7777777777778</v>
      </c>
      <c r="Q38">
        <f t="shared" si="2"/>
        <v>488</v>
      </c>
      <c r="R38" s="2">
        <f t="shared" si="3"/>
        <v>496</v>
      </c>
      <c r="S38" s="2">
        <v>14489</v>
      </c>
    </row>
    <row r="39" spans="1:19" ht="12.75">
      <c r="A39" s="2" t="s">
        <v>335</v>
      </c>
      <c r="O39" t="s">
        <v>336</v>
      </c>
      <c r="P39" s="1">
        <v>501</v>
      </c>
      <c r="R39" s="2"/>
      <c r="S39" s="2">
        <v>14489</v>
      </c>
    </row>
    <row r="40" spans="1:19" ht="12.75">
      <c r="A40" s="2">
        <v>15017</v>
      </c>
      <c r="B40" t="s">
        <v>249</v>
      </c>
      <c r="C40">
        <v>222</v>
      </c>
      <c r="F40">
        <v>7</v>
      </c>
      <c r="G40" s="3">
        <f>100*F40/C40</f>
        <v>3.1531531531531534</v>
      </c>
      <c r="H40" s="1">
        <f>F40*5.23</f>
        <v>36.61</v>
      </c>
      <c r="O40" t="s">
        <v>331</v>
      </c>
      <c r="P40" s="1">
        <f>(Q40/360)*365</f>
        <v>526.2083333333334</v>
      </c>
      <c r="Q40">
        <f t="shared" si="2"/>
        <v>519</v>
      </c>
      <c r="R40" s="2">
        <f t="shared" si="3"/>
        <v>528</v>
      </c>
      <c r="S40" s="2">
        <v>14489</v>
      </c>
    </row>
    <row r="41" spans="1:19" ht="12.75">
      <c r="A41" s="2">
        <v>15017</v>
      </c>
      <c r="B41" t="s">
        <v>332</v>
      </c>
      <c r="C41">
        <v>43</v>
      </c>
      <c r="O41" t="s">
        <v>333</v>
      </c>
      <c r="P41" s="1">
        <f t="shared" si="1"/>
        <v>526.2083333333334</v>
      </c>
      <c r="Q41">
        <f t="shared" si="2"/>
        <v>519</v>
      </c>
      <c r="R41" s="2">
        <f t="shared" si="3"/>
        <v>528</v>
      </c>
      <c r="S41" s="2">
        <v>14489</v>
      </c>
    </row>
    <row r="42" spans="1:26" ht="12.75">
      <c r="A42" s="2" t="s">
        <v>325</v>
      </c>
      <c r="B42" t="s">
        <v>326</v>
      </c>
      <c r="F42">
        <v>100</v>
      </c>
      <c r="L42" s="4">
        <f>F42/Z42</f>
        <v>3.8461538461538463</v>
      </c>
      <c r="O42" t="s">
        <v>436</v>
      </c>
      <c r="P42" s="1">
        <v>595</v>
      </c>
      <c r="R42" s="2"/>
      <c r="S42" s="2">
        <v>14489</v>
      </c>
      <c r="Z42">
        <v>26</v>
      </c>
    </row>
    <row r="43" spans="1:19" ht="12.75">
      <c r="A43" s="2">
        <v>15102</v>
      </c>
      <c r="B43" t="s">
        <v>2</v>
      </c>
      <c r="C43">
        <v>128</v>
      </c>
      <c r="O43" t="s">
        <v>343</v>
      </c>
      <c r="P43" s="1">
        <f t="shared" si="1"/>
        <v>613.4027777777778</v>
      </c>
      <c r="Q43">
        <f t="shared" si="2"/>
        <v>605</v>
      </c>
      <c r="R43" s="2">
        <f t="shared" si="3"/>
        <v>613</v>
      </c>
      <c r="S43" s="2">
        <v>14489</v>
      </c>
    </row>
    <row r="44" spans="1:19" ht="12.75">
      <c r="A44" s="2" t="s">
        <v>344</v>
      </c>
      <c r="B44" t="s">
        <v>2</v>
      </c>
      <c r="C44">
        <f>SUM(C40:C43)</f>
        <v>393</v>
      </c>
      <c r="D44">
        <v>233</v>
      </c>
      <c r="E44">
        <v>2195</v>
      </c>
      <c r="J44" s="11">
        <f>U44/D44</f>
        <v>0</v>
      </c>
      <c r="K44" s="12">
        <f>U44/E44</f>
        <v>0</v>
      </c>
      <c r="P44" s="1">
        <v>615</v>
      </c>
      <c r="R44" s="2"/>
      <c r="S44" s="2">
        <v>14489</v>
      </c>
    </row>
    <row r="45" spans="1:19" ht="12.75">
      <c r="A45" s="2">
        <v>15104</v>
      </c>
      <c r="B45" t="s">
        <v>2</v>
      </c>
      <c r="C45">
        <v>128</v>
      </c>
      <c r="O45" t="s">
        <v>345</v>
      </c>
      <c r="P45" s="1">
        <f t="shared" si="1"/>
        <v>615.4305555555555</v>
      </c>
      <c r="Q45">
        <f t="shared" si="2"/>
        <v>607</v>
      </c>
      <c r="R45" s="2">
        <f t="shared" si="3"/>
        <v>615</v>
      </c>
      <c r="S45" s="2">
        <v>14489</v>
      </c>
    </row>
    <row r="46" spans="1:19" ht="12.75">
      <c r="A46" s="2">
        <v>15106</v>
      </c>
      <c r="B46" t="s">
        <v>2</v>
      </c>
      <c r="C46">
        <v>128</v>
      </c>
      <c r="O46" t="s">
        <v>346</v>
      </c>
      <c r="P46" s="1">
        <f t="shared" si="1"/>
        <v>617.4583333333334</v>
      </c>
      <c r="Q46">
        <f t="shared" si="2"/>
        <v>609</v>
      </c>
      <c r="R46" s="2">
        <f t="shared" si="3"/>
        <v>617</v>
      </c>
      <c r="S46" s="2">
        <v>14489</v>
      </c>
    </row>
    <row r="47" spans="1:19" ht="12.75">
      <c r="A47" s="2">
        <v>15107</v>
      </c>
      <c r="B47" t="s">
        <v>2</v>
      </c>
      <c r="C47">
        <v>128</v>
      </c>
      <c r="P47" s="1">
        <f t="shared" si="1"/>
        <v>618.4722222222222</v>
      </c>
      <c r="Q47">
        <f t="shared" si="2"/>
        <v>610</v>
      </c>
      <c r="R47" s="2">
        <f t="shared" si="3"/>
        <v>618</v>
      </c>
      <c r="S47" s="2">
        <v>14489</v>
      </c>
    </row>
    <row r="48" spans="1:19" ht="12.75">
      <c r="A48" s="2" t="s">
        <v>351</v>
      </c>
      <c r="B48" t="s">
        <v>2</v>
      </c>
      <c r="C48">
        <v>2034</v>
      </c>
      <c r="D48">
        <v>626</v>
      </c>
      <c r="E48">
        <v>7025</v>
      </c>
      <c r="F48">
        <v>67</v>
      </c>
      <c r="G48" s="3">
        <f>100*F48/C48</f>
        <v>3.2940019665683384</v>
      </c>
      <c r="H48" s="1">
        <f>F48*5.23</f>
        <v>350.41</v>
      </c>
      <c r="J48" s="11">
        <f>U48/D48</f>
        <v>0</v>
      </c>
      <c r="K48" s="12">
        <f>U48/E48</f>
        <v>0</v>
      </c>
      <c r="O48" t="s">
        <v>347</v>
      </c>
      <c r="P48" s="1">
        <v>669</v>
      </c>
      <c r="R48" s="2"/>
      <c r="S48" s="2">
        <v>14489</v>
      </c>
    </row>
    <row r="49" spans="1:28" ht="12.75">
      <c r="A49" s="2" t="s">
        <v>351</v>
      </c>
      <c r="C49">
        <v>27101</v>
      </c>
      <c r="F49">
        <v>700</v>
      </c>
      <c r="G49" s="3">
        <f>100*F49/C49</f>
        <v>2.582930519169034</v>
      </c>
      <c r="H49" s="1">
        <f>F49*5.23</f>
        <v>3661.0000000000005</v>
      </c>
      <c r="P49" s="1">
        <v>669</v>
      </c>
      <c r="R49" s="2"/>
      <c r="S49" s="2">
        <v>14489</v>
      </c>
      <c r="AA49">
        <v>421</v>
      </c>
      <c r="AB49" s="3">
        <f>100*AA49/F49</f>
        <v>60.142857142857146</v>
      </c>
    </row>
    <row r="50" spans="1:41" ht="12.75">
      <c r="A50" s="2" t="s">
        <v>428</v>
      </c>
      <c r="B50" t="s">
        <v>429</v>
      </c>
      <c r="F50">
        <v>3448</v>
      </c>
      <c r="H50" s="1">
        <f>F50*6</f>
        <v>20688</v>
      </c>
      <c r="P50" s="1">
        <v>699</v>
      </c>
      <c r="R50" s="2"/>
      <c r="S50" s="2">
        <v>14489</v>
      </c>
      <c r="AA50">
        <v>1600</v>
      </c>
      <c r="AB50" s="3">
        <f>100*AA50/F50</f>
        <v>46.403712296983755</v>
      </c>
      <c r="AK50" s="1"/>
      <c r="AM50" s="1"/>
      <c r="AO50" s="1"/>
    </row>
    <row r="51" spans="1:41" ht="12.75">
      <c r="A51" s="2" t="s">
        <v>432</v>
      </c>
      <c r="B51" t="s">
        <v>433</v>
      </c>
      <c r="D51">
        <v>1387</v>
      </c>
      <c r="O51" t="s">
        <v>440</v>
      </c>
      <c r="P51" s="1">
        <v>699</v>
      </c>
      <c r="R51" s="2"/>
      <c r="S51" s="2">
        <v>14489</v>
      </c>
      <c r="AK51" s="1"/>
      <c r="AM51" s="1"/>
      <c r="AO51" s="1"/>
    </row>
    <row r="52" spans="1:19" ht="12.75">
      <c r="A52" s="2">
        <v>15197</v>
      </c>
      <c r="B52" t="s">
        <v>2</v>
      </c>
      <c r="C52">
        <v>44</v>
      </c>
      <c r="O52" t="s">
        <v>342</v>
      </c>
      <c r="P52" s="1">
        <f t="shared" si="1"/>
        <v>707.6944444444445</v>
      </c>
      <c r="Q52">
        <f t="shared" si="2"/>
        <v>698</v>
      </c>
      <c r="R52" s="2">
        <f t="shared" si="3"/>
        <v>708</v>
      </c>
      <c r="S52" s="2">
        <v>14489</v>
      </c>
    </row>
    <row r="53" spans="1:19" ht="12.75">
      <c r="A53" s="2" t="s">
        <v>9</v>
      </c>
      <c r="B53" t="s">
        <v>10</v>
      </c>
      <c r="C53">
        <v>100</v>
      </c>
      <c r="F53">
        <v>4.42</v>
      </c>
      <c r="G53" s="3">
        <f>100*F53/C53</f>
        <v>4.42</v>
      </c>
      <c r="H53" s="1">
        <f>F53*6.5</f>
        <v>28.73</v>
      </c>
      <c r="O53" t="s">
        <v>441</v>
      </c>
      <c r="P53" s="1">
        <v>711</v>
      </c>
      <c r="S53" s="2">
        <v>14489</v>
      </c>
    </row>
    <row r="54" spans="1:19" ht="12.75">
      <c r="A54" s="2">
        <v>15287</v>
      </c>
      <c r="B54" t="s">
        <v>350</v>
      </c>
      <c r="C54">
        <v>392</v>
      </c>
      <c r="F54">
        <v>37</v>
      </c>
      <c r="G54" s="3">
        <f>100*F54/C54</f>
        <v>9.438775510204081</v>
      </c>
      <c r="H54" s="1">
        <f>F54*5.23</f>
        <v>193.51000000000002</v>
      </c>
      <c r="P54" s="1">
        <f t="shared" si="1"/>
        <v>796.9166666666666</v>
      </c>
      <c r="Q54">
        <f t="shared" si="2"/>
        <v>786</v>
      </c>
      <c r="R54" s="2">
        <f t="shared" si="3"/>
        <v>798</v>
      </c>
      <c r="S54" s="2">
        <v>14489</v>
      </c>
    </row>
    <row r="55" spans="1:19" ht="12.75">
      <c r="A55" s="2">
        <v>15337</v>
      </c>
      <c r="B55" t="s">
        <v>41</v>
      </c>
      <c r="C55">
        <v>132</v>
      </c>
      <c r="P55" s="1">
        <f t="shared" si="1"/>
        <v>847.6111111111112</v>
      </c>
      <c r="Q55">
        <f t="shared" si="2"/>
        <v>836</v>
      </c>
      <c r="R55" s="2">
        <f t="shared" si="3"/>
        <v>848</v>
      </c>
      <c r="S55" s="2">
        <v>14489</v>
      </c>
    </row>
    <row r="56" spans="1:19" ht="12.75">
      <c r="A56" s="2" t="s">
        <v>374</v>
      </c>
      <c r="G56" s="3">
        <v>2.5</v>
      </c>
      <c r="P56" s="1">
        <v>852</v>
      </c>
      <c r="R56" s="2"/>
      <c r="S56" s="2">
        <v>14489</v>
      </c>
    </row>
    <row r="57" spans="1:39" ht="12.75">
      <c r="A57" s="2">
        <v>15393</v>
      </c>
      <c r="B57" t="s">
        <v>365</v>
      </c>
      <c r="C57">
        <v>469</v>
      </c>
      <c r="O57" t="s">
        <v>366</v>
      </c>
      <c r="P57" s="1">
        <f>(Q57/360)*365</f>
        <v>902.3611111111112</v>
      </c>
      <c r="Q57">
        <f>DAYS360(S57,A57)</f>
        <v>890</v>
      </c>
      <c r="R57" s="2">
        <f>A57-S57</f>
        <v>904</v>
      </c>
      <c r="S57" s="2">
        <v>14489</v>
      </c>
      <c r="AF57">
        <v>4</v>
      </c>
      <c r="AG57" s="1">
        <f>100*AF57/C57</f>
        <v>0.8528784648187633</v>
      </c>
      <c r="AH57">
        <v>56</v>
      </c>
      <c r="AI57" s="1">
        <f>100*AH57/C57</f>
        <v>11.940298507462687</v>
      </c>
      <c r="AL57">
        <v>20</v>
      </c>
      <c r="AM57" s="1">
        <f>100*AL57/C57</f>
        <v>4.264392324093817</v>
      </c>
    </row>
    <row r="58" spans="1:19" ht="12.75">
      <c r="A58" s="2">
        <v>15397</v>
      </c>
      <c r="B58" t="s">
        <v>354</v>
      </c>
      <c r="C58">
        <v>235</v>
      </c>
      <c r="D58">
        <v>367</v>
      </c>
      <c r="E58">
        <v>10000</v>
      </c>
      <c r="J58" s="11">
        <f>U58/D58</f>
        <v>0</v>
      </c>
      <c r="K58" s="12">
        <f>U58/E58</f>
        <v>0</v>
      </c>
      <c r="O58" t="s">
        <v>355</v>
      </c>
      <c r="P58" s="1">
        <f>(Q58/360)*365</f>
        <v>906.4166666666667</v>
      </c>
      <c r="Q58">
        <f>DAYS360(S58,A58)</f>
        <v>894</v>
      </c>
      <c r="R58" s="2">
        <f>A58-S58</f>
        <v>908</v>
      </c>
      <c r="S58" s="2">
        <v>14489</v>
      </c>
    </row>
    <row r="59" spans="1:19" ht="12.75">
      <c r="A59" s="2">
        <v>15408</v>
      </c>
      <c r="B59" t="s">
        <v>13</v>
      </c>
      <c r="C59">
        <v>211</v>
      </c>
      <c r="O59" t="s">
        <v>357</v>
      </c>
      <c r="P59" s="1">
        <f t="shared" si="1"/>
        <v>919.5972222222222</v>
      </c>
      <c r="Q59">
        <f t="shared" si="2"/>
        <v>907</v>
      </c>
      <c r="R59" s="2">
        <f t="shared" si="3"/>
        <v>919</v>
      </c>
      <c r="S59" s="2">
        <v>14489</v>
      </c>
    </row>
    <row r="60" spans="1:19" ht="12.75">
      <c r="A60" s="2">
        <v>15409</v>
      </c>
      <c r="B60" t="s">
        <v>13</v>
      </c>
      <c r="C60">
        <v>187</v>
      </c>
      <c r="O60" t="s">
        <v>361</v>
      </c>
      <c r="P60" s="1">
        <f t="shared" si="1"/>
        <v>920.6111111111111</v>
      </c>
      <c r="Q60">
        <f t="shared" si="2"/>
        <v>908</v>
      </c>
      <c r="R60" s="2">
        <f t="shared" si="3"/>
        <v>920</v>
      </c>
      <c r="S60" s="2">
        <v>14489</v>
      </c>
    </row>
    <row r="61" spans="1:19" ht="12.75">
      <c r="A61" s="2" t="s">
        <v>358</v>
      </c>
      <c r="B61" t="s">
        <v>13</v>
      </c>
      <c r="C61">
        <f>SUM(C58:C60)</f>
        <v>633</v>
      </c>
      <c r="D61">
        <v>130</v>
      </c>
      <c r="F61">
        <v>16</v>
      </c>
      <c r="G61" s="3">
        <f aca="true" t="shared" si="5" ref="G61:G89">100*F61/C61</f>
        <v>2.527646129541864</v>
      </c>
      <c r="H61" s="1">
        <f aca="true" t="shared" si="6" ref="H61:H89">F61*5.23</f>
        <v>83.68</v>
      </c>
      <c r="I61" s="10">
        <f>D61/H61</f>
        <v>1.5535372848948374</v>
      </c>
      <c r="J61" s="11">
        <f>U61/D61</f>
        <v>0</v>
      </c>
      <c r="P61" s="1">
        <v>921</v>
      </c>
      <c r="R61" s="2"/>
      <c r="S61" s="2">
        <v>14489</v>
      </c>
    </row>
    <row r="62" spans="1:19" ht="12.75">
      <c r="A62" s="2">
        <v>15410</v>
      </c>
      <c r="B62" t="s">
        <v>13</v>
      </c>
      <c r="C62">
        <v>126</v>
      </c>
      <c r="O62" t="s">
        <v>356</v>
      </c>
      <c r="P62" s="1">
        <f t="shared" si="1"/>
        <v>921.625</v>
      </c>
      <c r="Q62">
        <f t="shared" si="2"/>
        <v>909</v>
      </c>
      <c r="R62" s="2">
        <f t="shared" si="3"/>
        <v>921</v>
      </c>
      <c r="S62" s="2">
        <v>14489</v>
      </c>
    </row>
    <row r="63" spans="1:19" ht="12.75">
      <c r="A63" s="2">
        <v>15412</v>
      </c>
      <c r="B63" t="s">
        <v>208</v>
      </c>
      <c r="C63">
        <v>68</v>
      </c>
      <c r="F63">
        <v>5</v>
      </c>
      <c r="G63" s="3">
        <f t="shared" si="5"/>
        <v>7.352941176470588</v>
      </c>
      <c r="H63" s="1">
        <f t="shared" si="6"/>
        <v>26.150000000000002</v>
      </c>
      <c r="O63" t="s">
        <v>362</v>
      </c>
      <c r="P63" s="1">
        <f t="shared" si="1"/>
        <v>923.6527777777777</v>
      </c>
      <c r="Q63">
        <f t="shared" si="2"/>
        <v>911</v>
      </c>
      <c r="R63" s="2">
        <f t="shared" si="3"/>
        <v>923</v>
      </c>
      <c r="S63" s="2">
        <v>14489</v>
      </c>
    </row>
    <row r="64" spans="1:41" ht="12.75">
      <c r="A64" s="2" t="s">
        <v>371</v>
      </c>
      <c r="B64" t="s">
        <v>254</v>
      </c>
      <c r="C64">
        <v>12029</v>
      </c>
      <c r="F64">
        <v>396</v>
      </c>
      <c r="G64" s="3">
        <f>100*F64/C64</f>
        <v>3.2920442264527394</v>
      </c>
      <c r="H64" s="1">
        <f>F64*5.23</f>
        <v>2071.0800000000004</v>
      </c>
      <c r="O64" t="s">
        <v>373</v>
      </c>
      <c r="P64" s="1">
        <v>927</v>
      </c>
      <c r="R64" s="2"/>
      <c r="S64" s="2">
        <v>14489</v>
      </c>
      <c r="AA64">
        <v>170</v>
      </c>
      <c r="AB64" s="3">
        <f>100*AA64/F64</f>
        <v>42.92929292929293</v>
      </c>
      <c r="AK64" s="1"/>
      <c r="AM64" s="1"/>
      <c r="AO64" s="1"/>
    </row>
    <row r="65" spans="1:22" ht="12.75">
      <c r="A65" s="2">
        <v>15428</v>
      </c>
      <c r="B65" t="s">
        <v>77</v>
      </c>
      <c r="C65">
        <v>234</v>
      </c>
      <c r="D65">
        <v>320</v>
      </c>
      <c r="E65">
        <v>10000</v>
      </c>
      <c r="F65">
        <v>12</v>
      </c>
      <c r="G65" s="3">
        <f t="shared" si="5"/>
        <v>5.128205128205129</v>
      </c>
      <c r="H65" s="1">
        <f t="shared" si="6"/>
        <v>62.760000000000005</v>
      </c>
      <c r="I65" s="10">
        <f>D65/H65</f>
        <v>5.098789037603569</v>
      </c>
      <c r="J65" s="11">
        <f>U65/D65</f>
        <v>0.9375</v>
      </c>
      <c r="K65" s="12">
        <f>U65/E65</f>
        <v>0.03</v>
      </c>
      <c r="P65" s="1">
        <f>(Q65/360)*365</f>
        <v>939.8750000000001</v>
      </c>
      <c r="Q65">
        <f>DAYS360(S65,A65)</f>
        <v>927</v>
      </c>
      <c r="R65" s="2">
        <f>A65-S65</f>
        <v>939</v>
      </c>
      <c r="S65" s="2">
        <v>14489</v>
      </c>
      <c r="U65">
        <v>300</v>
      </c>
      <c r="V65" s="3">
        <f>U65/C65</f>
        <v>1.2820512820512822</v>
      </c>
    </row>
    <row r="66" spans="1:41" ht="12.75">
      <c r="A66" s="2" t="s">
        <v>375</v>
      </c>
      <c r="G66" s="3">
        <v>3.7</v>
      </c>
      <c r="P66" s="1">
        <v>943</v>
      </c>
      <c r="R66" s="2"/>
      <c r="S66" s="2">
        <v>14489</v>
      </c>
      <c r="AK66" s="1"/>
      <c r="AM66" s="1"/>
      <c r="AO66" s="1"/>
    </row>
    <row r="67" spans="1:19" ht="12.75">
      <c r="A67" s="2" t="s">
        <v>363</v>
      </c>
      <c r="B67" t="s">
        <v>364</v>
      </c>
      <c r="C67">
        <v>520</v>
      </c>
      <c r="F67">
        <v>8</v>
      </c>
      <c r="G67" s="3">
        <f t="shared" si="5"/>
        <v>1.5384615384615385</v>
      </c>
      <c r="H67" s="1">
        <f t="shared" si="6"/>
        <v>41.84</v>
      </c>
      <c r="O67" t="s">
        <v>424</v>
      </c>
      <c r="P67" s="1">
        <v>957</v>
      </c>
      <c r="R67" s="2"/>
      <c r="S67" s="2">
        <v>14489</v>
      </c>
    </row>
    <row r="68" spans="1:19" ht="12.75">
      <c r="A68" s="2">
        <v>15448</v>
      </c>
      <c r="B68" t="s">
        <v>114</v>
      </c>
      <c r="C68">
        <v>12</v>
      </c>
      <c r="F68">
        <v>7</v>
      </c>
      <c r="G68" s="3">
        <f t="shared" si="5"/>
        <v>58.333333333333336</v>
      </c>
      <c r="H68" s="1">
        <f t="shared" si="6"/>
        <v>36.61</v>
      </c>
      <c r="O68" t="s">
        <v>431</v>
      </c>
      <c r="P68" s="1">
        <f>(Q68/360)*365</f>
        <v>959.1388888888889</v>
      </c>
      <c r="Q68">
        <f>DAYS360(S68,A68)</f>
        <v>946</v>
      </c>
      <c r="R68" s="2">
        <f>A68-S68</f>
        <v>959</v>
      </c>
      <c r="S68" s="2">
        <v>14489</v>
      </c>
    </row>
    <row r="69" spans="1:41" ht="12.75">
      <c r="A69" s="2">
        <v>15491</v>
      </c>
      <c r="B69" t="s">
        <v>81</v>
      </c>
      <c r="C69">
        <v>1047</v>
      </c>
      <c r="D69">
        <v>480</v>
      </c>
      <c r="E69">
        <v>45000</v>
      </c>
      <c r="F69">
        <v>41</v>
      </c>
      <c r="G69" s="3">
        <f t="shared" si="5"/>
        <v>3.915950334288443</v>
      </c>
      <c r="H69" s="1">
        <f t="shared" si="6"/>
        <v>214.43</v>
      </c>
      <c r="I69" s="10">
        <f>D69/H69</f>
        <v>2.238492748216201</v>
      </c>
      <c r="J69" s="11">
        <f>U69/D69</f>
        <v>3.03125</v>
      </c>
      <c r="K69" s="12">
        <f>U69/E69</f>
        <v>0.03233333333333333</v>
      </c>
      <c r="O69" t="s">
        <v>367</v>
      </c>
      <c r="P69" s="1">
        <f>(Q69/360)*365</f>
        <v>1002.7361111111111</v>
      </c>
      <c r="Q69">
        <f>DAYS360(S69,A69)</f>
        <v>989</v>
      </c>
      <c r="R69" s="2">
        <f>A69-S69</f>
        <v>1002</v>
      </c>
      <c r="S69" s="2">
        <v>14489</v>
      </c>
      <c r="U69">
        <v>1455</v>
      </c>
      <c r="V69" s="3">
        <f>U69/C69</f>
        <v>1.3896848137535818</v>
      </c>
      <c r="W69">
        <v>1000</v>
      </c>
      <c r="X69" s="3">
        <f>(100*W69)/U69</f>
        <v>68.72852233676976</v>
      </c>
      <c r="AA69">
        <v>23</v>
      </c>
      <c r="AB69" s="3">
        <f>100*AA69/F69</f>
        <v>56.09756097560975</v>
      </c>
      <c r="AF69">
        <v>73</v>
      </c>
      <c r="AG69" s="1">
        <f>100*AF69/C69</f>
        <v>6.9723018147086915</v>
      </c>
      <c r="AH69">
        <v>131</v>
      </c>
      <c r="AI69" s="1">
        <f>100*AH69/C69</f>
        <v>12.511938872970392</v>
      </c>
      <c r="AJ69">
        <v>88</v>
      </c>
      <c r="AK69" s="1">
        <f>100*AJ69/C69</f>
        <v>8.404966571155683</v>
      </c>
      <c r="AL69">
        <v>602</v>
      </c>
      <c r="AM69" s="1">
        <f>100*AL69/C69</f>
        <v>57.49761222540592</v>
      </c>
      <c r="AN69">
        <v>153</v>
      </c>
      <c r="AO69" s="1">
        <f>100*AN69/C69</f>
        <v>14.613180515759312</v>
      </c>
    </row>
    <row r="70" spans="1:41" ht="12.75">
      <c r="A70" s="2">
        <v>15493</v>
      </c>
      <c r="B70" t="s">
        <v>13</v>
      </c>
      <c r="C70">
        <v>956</v>
      </c>
      <c r="D70">
        <v>15</v>
      </c>
      <c r="F70">
        <v>31</v>
      </c>
      <c r="G70" s="3">
        <f t="shared" si="5"/>
        <v>3.2426778242677825</v>
      </c>
      <c r="H70" s="1">
        <f t="shared" si="6"/>
        <v>162.13000000000002</v>
      </c>
      <c r="O70" t="s">
        <v>368</v>
      </c>
      <c r="P70" s="1">
        <f>(Q70/360)*365</f>
        <v>1003.75</v>
      </c>
      <c r="Q70">
        <f>DAYS360(S70,A70)</f>
        <v>990</v>
      </c>
      <c r="R70" s="2">
        <f>A70-S70</f>
        <v>1004</v>
      </c>
      <c r="S70" s="2">
        <v>14489</v>
      </c>
      <c r="AK70" s="1"/>
      <c r="AM70" s="1"/>
      <c r="AO70" s="1"/>
    </row>
    <row r="71" spans="1:41" ht="12.75">
      <c r="A71" s="2">
        <v>15517</v>
      </c>
      <c r="B71" t="s">
        <v>369</v>
      </c>
      <c r="C71">
        <v>1067</v>
      </c>
      <c r="F71">
        <v>55</v>
      </c>
      <c r="G71" s="3">
        <f t="shared" si="5"/>
        <v>5.154639175257732</v>
      </c>
      <c r="H71" s="1">
        <f t="shared" si="6"/>
        <v>287.65000000000003</v>
      </c>
      <c r="O71" t="s">
        <v>370</v>
      </c>
      <c r="P71" s="1">
        <f>(Q71/360)*365</f>
        <v>1028.0833333333335</v>
      </c>
      <c r="Q71">
        <f>DAYS360(S71,A71)</f>
        <v>1014</v>
      </c>
      <c r="R71" s="2">
        <f>A71-S71</f>
        <v>1028</v>
      </c>
      <c r="S71" s="2">
        <v>14489</v>
      </c>
      <c r="AA71">
        <v>16</v>
      </c>
      <c r="AB71" s="3">
        <f>100*AA71/F71</f>
        <v>29.09090909090909</v>
      </c>
      <c r="AK71" s="1"/>
      <c r="AM71" s="1"/>
      <c r="AO71" s="1"/>
    </row>
    <row r="72" spans="1:27" ht="12.75">
      <c r="A72" s="2" t="s">
        <v>394</v>
      </c>
      <c r="P72" s="1">
        <v>1034</v>
      </c>
      <c r="R72" s="2"/>
      <c r="S72" s="2">
        <v>14489</v>
      </c>
      <c r="AA72">
        <v>687</v>
      </c>
    </row>
    <row r="73" spans="1:22" ht="12.75">
      <c r="A73" s="2" t="s">
        <v>7</v>
      </c>
      <c r="B73" t="s">
        <v>87</v>
      </c>
      <c r="C73">
        <v>1500000</v>
      </c>
      <c r="D73">
        <v>593000</v>
      </c>
      <c r="F73">
        <v>3500</v>
      </c>
      <c r="G73" s="3">
        <f>100*F73/C73</f>
        <v>0.23333333333333334</v>
      </c>
      <c r="H73" s="1">
        <f>F73*7</f>
        <v>24500</v>
      </c>
      <c r="I73" s="10">
        <f>D73/H73</f>
        <v>24.20408163265306</v>
      </c>
      <c r="J73" s="11">
        <f>U73/D73</f>
        <v>5.059021922428331</v>
      </c>
      <c r="P73" s="1">
        <v>1037</v>
      </c>
      <c r="R73" s="2"/>
      <c r="S73" s="2">
        <v>14489</v>
      </c>
      <c r="U73">
        <v>3000000</v>
      </c>
      <c r="V73" s="3">
        <f>U73/C73</f>
        <v>2</v>
      </c>
    </row>
    <row r="74" spans="1:22" ht="12.75">
      <c r="A74" s="2" t="s">
        <v>7</v>
      </c>
      <c r="B74" t="s">
        <v>88</v>
      </c>
      <c r="C74">
        <v>1500000</v>
      </c>
      <c r="D74">
        <v>23000</v>
      </c>
      <c r="F74">
        <v>3500</v>
      </c>
      <c r="H74" s="1">
        <f>F74*7</f>
        <v>24500</v>
      </c>
      <c r="I74" s="10">
        <f>D74/H74</f>
        <v>0.9387755102040817</v>
      </c>
      <c r="J74" s="11">
        <f>U74/D74</f>
        <v>130.43478260869566</v>
      </c>
      <c r="P74" s="1">
        <v>1037</v>
      </c>
      <c r="R74" s="2"/>
      <c r="S74" s="2">
        <v>14489</v>
      </c>
      <c r="U74">
        <v>3000000</v>
      </c>
      <c r="V74" s="3">
        <f>U74/C74</f>
        <v>2</v>
      </c>
    </row>
    <row r="75" spans="1:22" ht="12.75">
      <c r="A75" s="2" t="s">
        <v>7</v>
      </c>
      <c r="B75" t="s">
        <v>89</v>
      </c>
      <c r="C75">
        <v>1500000</v>
      </c>
      <c r="D75">
        <v>32000</v>
      </c>
      <c r="F75">
        <v>3500</v>
      </c>
      <c r="H75" s="1">
        <f>F75*7</f>
        <v>24500</v>
      </c>
      <c r="I75" s="10">
        <f>D75/H75</f>
        <v>1.3061224489795917</v>
      </c>
      <c r="J75" s="11">
        <f>U75/D75</f>
        <v>93.75</v>
      </c>
      <c r="P75" s="1">
        <v>1037</v>
      </c>
      <c r="R75" s="2"/>
      <c r="S75" s="2">
        <v>14489</v>
      </c>
      <c r="U75">
        <v>3000000</v>
      </c>
      <c r="V75" s="3">
        <f>U75/C75</f>
        <v>2</v>
      </c>
    </row>
    <row r="76" spans="1:22" ht="12.75">
      <c r="A76" s="2" t="s">
        <v>7</v>
      </c>
      <c r="B76" t="s">
        <v>92</v>
      </c>
      <c r="C76">
        <v>6552</v>
      </c>
      <c r="P76" s="1">
        <v>1037</v>
      </c>
      <c r="R76" s="2"/>
      <c r="S76" s="2">
        <v>14489</v>
      </c>
      <c r="U76">
        <v>18328</v>
      </c>
      <c r="V76" s="3">
        <f>U76/C76</f>
        <v>2.797313797313797</v>
      </c>
    </row>
    <row r="77" spans="1:28" ht="12.75">
      <c r="A77" s="2" t="s">
        <v>283</v>
      </c>
      <c r="B77" t="s">
        <v>254</v>
      </c>
      <c r="C77">
        <v>400000</v>
      </c>
      <c r="F77">
        <v>10000</v>
      </c>
      <c r="G77" s="3">
        <f>100*F77/C77</f>
        <v>2.5</v>
      </c>
      <c r="H77" s="1">
        <f>F77*7</f>
        <v>70000</v>
      </c>
      <c r="O77" t="s">
        <v>353</v>
      </c>
      <c r="P77" s="1">
        <v>1037</v>
      </c>
      <c r="R77" s="2"/>
      <c r="S77" s="2">
        <v>14489</v>
      </c>
      <c r="AA77">
        <v>5833</v>
      </c>
      <c r="AB77" s="3">
        <f>100*AA77/F77</f>
        <v>58.33</v>
      </c>
    </row>
    <row r="78" spans="1:41" ht="12.75">
      <c r="A78" s="2" t="s">
        <v>372</v>
      </c>
      <c r="B78" t="s">
        <v>254</v>
      </c>
      <c r="C78">
        <v>11169</v>
      </c>
      <c r="F78">
        <v>531</v>
      </c>
      <c r="G78" s="3">
        <f t="shared" si="5"/>
        <v>4.754230459307011</v>
      </c>
      <c r="H78" s="1">
        <f t="shared" si="6"/>
        <v>2777.13</v>
      </c>
      <c r="O78" t="s">
        <v>437</v>
      </c>
      <c r="P78" s="1">
        <v>1048</v>
      </c>
      <c r="R78" s="2"/>
      <c r="S78" s="2">
        <v>14489</v>
      </c>
      <c r="AA78">
        <v>349</v>
      </c>
      <c r="AB78" s="3">
        <f>100*AA78/F78</f>
        <v>65.72504708097928</v>
      </c>
      <c r="AK78" s="1"/>
      <c r="AM78" s="1"/>
      <c r="AO78" s="1"/>
    </row>
    <row r="79" spans="1:19" ht="12.75">
      <c r="A79" s="2">
        <v>15550</v>
      </c>
      <c r="B79" t="s">
        <v>2</v>
      </c>
      <c r="C79">
        <v>256</v>
      </c>
      <c r="F79">
        <v>30</v>
      </c>
      <c r="G79" s="3">
        <f t="shared" si="5"/>
        <v>11.71875</v>
      </c>
      <c r="H79" s="1">
        <f t="shared" si="6"/>
        <v>156.9</v>
      </c>
      <c r="P79" s="1">
        <f aca="true" t="shared" si="7" ref="P79:P85">(Q79/360)*365</f>
        <v>1061.5416666666665</v>
      </c>
      <c r="Q79">
        <f aca="true" t="shared" si="8" ref="Q79:Q85">DAYS360(S79,A79)</f>
        <v>1047</v>
      </c>
      <c r="R79" s="2">
        <f aca="true" t="shared" si="9" ref="R79:R85">A79-S79</f>
        <v>1061</v>
      </c>
      <c r="S79" s="2">
        <v>14489</v>
      </c>
    </row>
    <row r="80" spans="1:19" ht="12.75">
      <c r="A80" s="2">
        <v>15571</v>
      </c>
      <c r="B80" t="s">
        <v>378</v>
      </c>
      <c r="C80">
        <v>118</v>
      </c>
      <c r="F80">
        <v>4</v>
      </c>
      <c r="G80" s="3">
        <f t="shared" si="5"/>
        <v>3.389830508474576</v>
      </c>
      <c r="H80" s="1">
        <f t="shared" si="6"/>
        <v>20.92</v>
      </c>
      <c r="O80" t="s">
        <v>379</v>
      </c>
      <c r="P80" s="1">
        <f t="shared" si="7"/>
        <v>1081.8194444444446</v>
      </c>
      <c r="Q80">
        <f t="shared" si="8"/>
        <v>1067</v>
      </c>
      <c r="R80" s="2">
        <f t="shared" si="9"/>
        <v>1082</v>
      </c>
      <c r="S80" s="2">
        <v>14489</v>
      </c>
    </row>
    <row r="81" spans="1:19" ht="12.75">
      <c r="A81" s="2">
        <v>15577</v>
      </c>
      <c r="B81" t="s">
        <v>380</v>
      </c>
      <c r="C81">
        <v>226</v>
      </c>
      <c r="F81">
        <v>16</v>
      </c>
      <c r="G81" s="3">
        <f t="shared" si="5"/>
        <v>7.079646017699115</v>
      </c>
      <c r="H81" s="1">
        <f t="shared" si="6"/>
        <v>83.68</v>
      </c>
      <c r="O81" t="s">
        <v>381</v>
      </c>
      <c r="P81" s="1">
        <f t="shared" si="7"/>
        <v>1087.9027777777778</v>
      </c>
      <c r="Q81">
        <f t="shared" si="8"/>
        <v>1073</v>
      </c>
      <c r="R81" s="2">
        <f t="shared" si="9"/>
        <v>1088</v>
      </c>
      <c r="S81" s="2">
        <v>14489</v>
      </c>
    </row>
    <row r="82" spans="1:19" ht="12.75">
      <c r="A82" s="2">
        <v>15580</v>
      </c>
      <c r="B82" t="s">
        <v>33</v>
      </c>
      <c r="C82">
        <v>306</v>
      </c>
      <c r="F82">
        <v>31</v>
      </c>
      <c r="G82" s="3">
        <f t="shared" si="5"/>
        <v>10.130718954248366</v>
      </c>
      <c r="H82" s="1">
        <f t="shared" si="6"/>
        <v>162.13000000000002</v>
      </c>
      <c r="O82" t="s">
        <v>382</v>
      </c>
      <c r="P82" s="1">
        <f t="shared" si="7"/>
        <v>1090.9444444444446</v>
      </c>
      <c r="Q82">
        <f t="shared" si="8"/>
        <v>1076</v>
      </c>
      <c r="R82" s="2">
        <f t="shared" si="9"/>
        <v>1091</v>
      </c>
      <c r="S82" s="2">
        <v>14489</v>
      </c>
    </row>
    <row r="83" spans="1:19" ht="12.75">
      <c r="A83" s="2">
        <v>15581</v>
      </c>
      <c r="B83" t="s">
        <v>27</v>
      </c>
      <c r="C83">
        <v>159</v>
      </c>
      <c r="F83">
        <v>23</v>
      </c>
      <c r="G83" s="3">
        <f t="shared" si="5"/>
        <v>14.465408805031446</v>
      </c>
      <c r="H83" s="1">
        <f t="shared" si="6"/>
        <v>120.29</v>
      </c>
      <c r="O83" t="s">
        <v>385</v>
      </c>
      <c r="P83" s="1">
        <f t="shared" si="7"/>
        <v>1091.9583333333333</v>
      </c>
      <c r="Q83">
        <f t="shared" si="8"/>
        <v>1077</v>
      </c>
      <c r="R83" s="2">
        <f t="shared" si="9"/>
        <v>1092</v>
      </c>
      <c r="S83" s="2">
        <v>14489</v>
      </c>
    </row>
    <row r="84" spans="1:41" ht="12.75">
      <c r="A84" s="2">
        <v>15585</v>
      </c>
      <c r="B84" t="s">
        <v>383</v>
      </c>
      <c r="C84">
        <v>231</v>
      </c>
      <c r="O84" t="s">
        <v>384</v>
      </c>
      <c r="P84" s="1">
        <f t="shared" si="7"/>
        <v>1095</v>
      </c>
      <c r="Q84">
        <f t="shared" si="8"/>
        <v>1080</v>
      </c>
      <c r="R84" s="2">
        <f t="shared" si="9"/>
        <v>1096</v>
      </c>
      <c r="S84" s="2">
        <v>14489</v>
      </c>
      <c r="AK84" s="1"/>
      <c r="AM84" s="1"/>
      <c r="AO84" s="1"/>
    </row>
    <row r="85" spans="1:41" ht="12.75">
      <c r="A85" s="2">
        <v>15594</v>
      </c>
      <c r="B85" t="s">
        <v>41</v>
      </c>
      <c r="C85">
        <v>479</v>
      </c>
      <c r="F85">
        <v>33</v>
      </c>
      <c r="G85" s="3">
        <f t="shared" si="5"/>
        <v>6.8893528183716075</v>
      </c>
      <c r="H85" s="1">
        <f>F85*7</f>
        <v>231</v>
      </c>
      <c r="O85" t="s">
        <v>386</v>
      </c>
      <c r="P85" s="1">
        <f t="shared" si="7"/>
        <v>1104.125</v>
      </c>
      <c r="Q85">
        <f t="shared" si="8"/>
        <v>1089</v>
      </c>
      <c r="R85" s="2">
        <f t="shared" si="9"/>
        <v>1105</v>
      </c>
      <c r="S85" s="2">
        <v>14489</v>
      </c>
      <c r="AK85" s="1"/>
      <c r="AM85" s="1"/>
      <c r="AO85" s="1"/>
    </row>
    <row r="86" spans="1:27" ht="12.75">
      <c r="A86" s="2" t="s">
        <v>395</v>
      </c>
      <c r="P86" s="1">
        <v>1109</v>
      </c>
      <c r="R86" s="2"/>
      <c r="S86" s="2">
        <v>14489</v>
      </c>
      <c r="AA86">
        <v>86</v>
      </c>
    </row>
    <row r="87" spans="1:41" ht="12.75">
      <c r="A87" s="2">
        <v>15599</v>
      </c>
      <c r="B87" t="s">
        <v>369</v>
      </c>
      <c r="C87">
        <v>251</v>
      </c>
      <c r="O87" t="s">
        <v>387</v>
      </c>
      <c r="P87" s="1">
        <f>(Q87/360)*365</f>
        <v>1109.1944444444443</v>
      </c>
      <c r="Q87">
        <f>DAYS360(S87,A87)</f>
        <v>1094</v>
      </c>
      <c r="R87" s="2">
        <f>A87-S87</f>
        <v>1110</v>
      </c>
      <c r="S87" s="2">
        <v>14489</v>
      </c>
      <c r="AK87" s="1"/>
      <c r="AM87" s="1"/>
      <c r="AO87" s="1"/>
    </row>
    <row r="88" spans="1:41" ht="12.75">
      <c r="A88" s="2">
        <v>15600</v>
      </c>
      <c r="B88" t="s">
        <v>13</v>
      </c>
      <c r="C88">
        <v>369</v>
      </c>
      <c r="F88">
        <v>39</v>
      </c>
      <c r="G88" s="3">
        <f t="shared" si="5"/>
        <v>10.56910569105691</v>
      </c>
      <c r="H88" s="1">
        <f t="shared" si="6"/>
        <v>203.97000000000003</v>
      </c>
      <c r="O88" t="s">
        <v>404</v>
      </c>
      <c r="P88" s="1">
        <f>(Q88/360)*365</f>
        <v>1110.2083333333333</v>
      </c>
      <c r="Q88">
        <f>DAYS360(S88,A88)</f>
        <v>1095</v>
      </c>
      <c r="R88" s="2">
        <f>A88-S88</f>
        <v>1111</v>
      </c>
      <c r="S88" s="2">
        <v>14489</v>
      </c>
      <c r="AK88" s="1"/>
      <c r="AM88" s="1"/>
      <c r="AO88" s="1"/>
    </row>
    <row r="89" spans="1:19" ht="12.75">
      <c r="A89" s="2" t="s">
        <v>376</v>
      </c>
      <c r="B89" t="s">
        <v>377</v>
      </c>
      <c r="C89">
        <v>1752</v>
      </c>
      <c r="F89">
        <v>31</v>
      </c>
      <c r="G89" s="3">
        <f t="shared" si="5"/>
        <v>1.769406392694064</v>
      </c>
      <c r="H89" s="1">
        <f t="shared" si="6"/>
        <v>162.13000000000002</v>
      </c>
      <c r="O89" t="s">
        <v>438</v>
      </c>
      <c r="P89" s="1">
        <v>1171</v>
      </c>
      <c r="R89" s="2"/>
      <c r="S89" s="2">
        <v>14489</v>
      </c>
    </row>
    <row r="90" spans="1:19" ht="12.75">
      <c r="A90" s="2">
        <v>15695</v>
      </c>
      <c r="B90" t="s">
        <v>388</v>
      </c>
      <c r="O90" t="s">
        <v>389</v>
      </c>
      <c r="P90" s="1">
        <f aca="true" t="shared" si="10" ref="P90:P95">(Q90/360)*365</f>
        <v>1205.513888888889</v>
      </c>
      <c r="Q90">
        <f aca="true" t="shared" si="11" ref="Q90:Q95">DAYS360(S90,A90)</f>
        <v>1189</v>
      </c>
      <c r="R90" s="2">
        <f aca="true" t="shared" si="12" ref="R90:R95">A90-S90</f>
        <v>1206</v>
      </c>
      <c r="S90" s="2">
        <v>14489</v>
      </c>
    </row>
    <row r="91" spans="1:19" ht="12.75">
      <c r="A91" s="2">
        <v>15722</v>
      </c>
      <c r="B91" t="s">
        <v>19</v>
      </c>
      <c r="O91" t="s">
        <v>400</v>
      </c>
      <c r="P91" s="1">
        <f t="shared" si="10"/>
        <v>1231.875</v>
      </c>
      <c r="Q91">
        <f t="shared" si="11"/>
        <v>1215</v>
      </c>
      <c r="R91" s="2">
        <f t="shared" si="12"/>
        <v>1233</v>
      </c>
      <c r="S91" s="2">
        <v>14489</v>
      </c>
    </row>
    <row r="92" spans="1:19" ht="12.75">
      <c r="A92" s="2">
        <v>15723</v>
      </c>
      <c r="B92" t="s">
        <v>19</v>
      </c>
      <c r="C92">
        <v>186</v>
      </c>
      <c r="F92">
        <v>22</v>
      </c>
      <c r="G92" s="3">
        <f>100*F92/C92</f>
        <v>11.827956989247312</v>
      </c>
      <c r="O92" t="s">
        <v>401</v>
      </c>
      <c r="P92" s="1">
        <f t="shared" si="10"/>
        <v>1232.888888888889</v>
      </c>
      <c r="Q92">
        <f t="shared" si="11"/>
        <v>1216</v>
      </c>
      <c r="R92" s="2">
        <f t="shared" si="12"/>
        <v>1234</v>
      </c>
      <c r="S92" s="2">
        <v>14489</v>
      </c>
    </row>
    <row r="93" spans="1:19" ht="12.75">
      <c r="A93" s="2">
        <v>15732</v>
      </c>
      <c r="B93" t="s">
        <v>408</v>
      </c>
      <c r="O93" t="s">
        <v>409</v>
      </c>
      <c r="P93" s="1">
        <f t="shared" si="10"/>
        <v>1242.013888888889</v>
      </c>
      <c r="Q93">
        <f t="shared" si="11"/>
        <v>1225</v>
      </c>
      <c r="R93" s="2">
        <f t="shared" si="12"/>
        <v>1243</v>
      </c>
      <c r="S93" s="2">
        <v>14489</v>
      </c>
    </row>
    <row r="94" spans="1:19" ht="12.75">
      <c r="A94" s="2">
        <v>15733</v>
      </c>
      <c r="B94" t="s">
        <v>41</v>
      </c>
      <c r="O94" t="s">
        <v>399</v>
      </c>
      <c r="P94" s="1">
        <f t="shared" si="10"/>
        <v>1243.0277777777778</v>
      </c>
      <c r="Q94">
        <f t="shared" si="11"/>
        <v>1226</v>
      </c>
      <c r="R94" s="2">
        <f t="shared" si="12"/>
        <v>1244</v>
      </c>
      <c r="S94" s="2">
        <v>14489</v>
      </c>
    </row>
    <row r="95" spans="1:19" ht="12.75">
      <c r="A95" s="2">
        <v>15740</v>
      </c>
      <c r="B95" t="s">
        <v>2</v>
      </c>
      <c r="C95">
        <v>263</v>
      </c>
      <c r="F95">
        <v>16</v>
      </c>
      <c r="G95" s="3">
        <f>100*F95/C95</f>
        <v>6.083650190114068</v>
      </c>
      <c r="O95" t="s">
        <v>405</v>
      </c>
      <c r="P95" s="1">
        <f t="shared" si="10"/>
        <v>1249.111111111111</v>
      </c>
      <c r="Q95">
        <f t="shared" si="11"/>
        <v>1232</v>
      </c>
      <c r="R95" s="2">
        <f t="shared" si="12"/>
        <v>1251</v>
      </c>
      <c r="S95" s="2">
        <v>14489</v>
      </c>
    </row>
    <row r="96" spans="1:19" ht="12.75">
      <c r="A96" s="2" t="s">
        <v>396</v>
      </c>
      <c r="B96" t="s">
        <v>397</v>
      </c>
      <c r="C96">
        <v>1000</v>
      </c>
      <c r="O96" t="s">
        <v>398</v>
      </c>
      <c r="P96" s="1">
        <v>1261</v>
      </c>
      <c r="R96" s="2"/>
      <c r="S96" s="2">
        <v>14489</v>
      </c>
    </row>
    <row r="97" spans="1:19" ht="12.75">
      <c r="A97" s="2">
        <v>15761</v>
      </c>
      <c r="B97" t="s">
        <v>406</v>
      </c>
      <c r="O97" t="s">
        <v>407</v>
      </c>
      <c r="P97" s="1">
        <f>(Q97/360)*365</f>
        <v>1270.4027777777778</v>
      </c>
      <c r="Q97">
        <f>DAYS360(S97,A97)</f>
        <v>1253</v>
      </c>
      <c r="R97" s="2">
        <f>A97-S97</f>
        <v>1272</v>
      </c>
      <c r="S97" s="2">
        <v>14489</v>
      </c>
    </row>
    <row r="98" spans="1:28" ht="12.75">
      <c r="A98" s="2" t="s">
        <v>402</v>
      </c>
      <c r="B98" t="s">
        <v>254</v>
      </c>
      <c r="C98">
        <v>12760</v>
      </c>
      <c r="F98">
        <v>348</v>
      </c>
      <c r="G98" s="3">
        <f>100*F98/C98</f>
        <v>2.727272727272727</v>
      </c>
      <c r="O98" t="s">
        <v>403</v>
      </c>
      <c r="P98" s="1">
        <v>1274</v>
      </c>
      <c r="R98" s="2"/>
      <c r="S98" s="2">
        <v>14489</v>
      </c>
      <c r="AA98">
        <v>201</v>
      </c>
      <c r="AB98" s="3">
        <f>100*AA98/F98</f>
        <v>57.758620689655174</v>
      </c>
    </row>
    <row r="99" spans="1:19" ht="12.75">
      <c r="A99" s="2">
        <v>15770</v>
      </c>
      <c r="B99" t="s">
        <v>13</v>
      </c>
      <c r="C99">
        <v>386</v>
      </c>
      <c r="E99">
        <v>100000</v>
      </c>
      <c r="K99" s="12">
        <f>U99/E99</f>
        <v>0</v>
      </c>
      <c r="O99" t="s">
        <v>410</v>
      </c>
      <c r="P99" s="1">
        <f>(Q99/360)*365</f>
        <v>1281.5555555555554</v>
      </c>
      <c r="Q99">
        <f>DAYS360(S99,A99)</f>
        <v>1264</v>
      </c>
      <c r="R99" s="2">
        <f>A99-S99</f>
        <v>1281</v>
      </c>
      <c r="S99" s="2">
        <v>14489</v>
      </c>
    </row>
    <row r="100" spans="1:19" ht="12.75">
      <c r="A100" s="2" t="s">
        <v>190</v>
      </c>
      <c r="B100" t="s">
        <v>411</v>
      </c>
      <c r="D100">
        <v>1037</v>
      </c>
      <c r="O100" t="s">
        <v>412</v>
      </c>
      <c r="P100" s="1">
        <v>1292</v>
      </c>
      <c r="R100" s="2"/>
      <c r="S100" s="2">
        <v>14489</v>
      </c>
    </row>
    <row r="101" spans="1:19" ht="12.75">
      <c r="A101" s="2" t="s">
        <v>209</v>
      </c>
      <c r="B101" t="s">
        <v>106</v>
      </c>
      <c r="F101">
        <v>21</v>
      </c>
      <c r="H101" s="1">
        <f>F101*7</f>
        <v>147</v>
      </c>
      <c r="P101" s="1">
        <v>1322</v>
      </c>
      <c r="R101" s="2"/>
      <c r="S101" s="2">
        <v>14489</v>
      </c>
    </row>
    <row r="102" spans="1:41" ht="12.75">
      <c r="A102" s="2" t="s">
        <v>419</v>
      </c>
      <c r="B102" t="s">
        <v>420</v>
      </c>
      <c r="C102">
        <v>14000</v>
      </c>
      <c r="F102">
        <v>672</v>
      </c>
      <c r="G102" s="3">
        <f>100*F102/C102</f>
        <v>4.8</v>
      </c>
      <c r="H102" s="1">
        <f>F102*6.5</f>
        <v>4368</v>
      </c>
      <c r="O102" t="s">
        <v>439</v>
      </c>
      <c r="P102" s="1">
        <v>1346</v>
      </c>
      <c r="R102" s="2"/>
      <c r="S102" s="2">
        <v>14489</v>
      </c>
      <c r="AK102" s="1"/>
      <c r="AM102" s="1"/>
      <c r="AO102" s="1"/>
    </row>
    <row r="103" spans="1:41" ht="12.75">
      <c r="A103" s="2" t="s">
        <v>419</v>
      </c>
      <c r="B103" t="s">
        <v>421</v>
      </c>
      <c r="C103">
        <v>302</v>
      </c>
      <c r="F103">
        <v>2</v>
      </c>
      <c r="G103" s="3">
        <f>100*F103/C103</f>
        <v>0.6622516556291391</v>
      </c>
      <c r="H103" s="1">
        <f>F103*2</f>
        <v>4</v>
      </c>
      <c r="P103" s="1">
        <v>1346</v>
      </c>
      <c r="R103" s="2"/>
      <c r="S103" s="2">
        <v>14489</v>
      </c>
      <c r="AK103" s="1"/>
      <c r="AM103" s="1"/>
      <c r="AO103" s="1"/>
    </row>
    <row r="104" spans="1:41" ht="12.75">
      <c r="A104" s="2" t="s">
        <v>419</v>
      </c>
      <c r="B104" t="s">
        <v>422</v>
      </c>
      <c r="G104" s="3">
        <v>6.4</v>
      </c>
      <c r="P104" s="1">
        <v>1346</v>
      </c>
      <c r="R104" s="2"/>
      <c r="S104" s="2">
        <v>14489</v>
      </c>
      <c r="AK104" s="1"/>
      <c r="AM104" s="1"/>
      <c r="AO104" s="1"/>
    </row>
    <row r="105" spans="1:41" ht="12.75">
      <c r="A105" s="2" t="s">
        <v>430</v>
      </c>
      <c r="B105" t="s">
        <v>254</v>
      </c>
      <c r="F105">
        <v>762</v>
      </c>
      <c r="P105" s="1">
        <v>1353</v>
      </c>
      <c r="R105" s="2"/>
      <c r="S105" s="2">
        <v>14489</v>
      </c>
      <c r="AA105">
        <v>551</v>
      </c>
      <c r="AB105" s="3">
        <f>100*AA105/F105</f>
        <v>72.30971128608924</v>
      </c>
      <c r="AK105" s="1"/>
      <c r="AM105" s="1"/>
      <c r="AO105" s="1"/>
    </row>
    <row r="106" spans="1:19" ht="12.75">
      <c r="A106" s="2">
        <v>15842</v>
      </c>
      <c r="B106" t="s">
        <v>83</v>
      </c>
      <c r="C106">
        <v>18</v>
      </c>
      <c r="D106">
        <v>1258</v>
      </c>
      <c r="F106">
        <v>8</v>
      </c>
      <c r="G106" s="3">
        <f>100*F106/C106</f>
        <v>44.44444444444444</v>
      </c>
      <c r="H106" s="1">
        <f>F106*7</f>
        <v>56</v>
      </c>
      <c r="I106" s="10">
        <f>D106/H106</f>
        <v>22.464285714285715</v>
      </c>
      <c r="J106" s="11">
        <f>U106/D106</f>
        <v>0</v>
      </c>
      <c r="O106" t="s">
        <v>423</v>
      </c>
      <c r="P106" s="1">
        <f aca="true" t="shared" si="13" ref="P106:P112">(Q106/360)*365</f>
        <v>1353.5416666666667</v>
      </c>
      <c r="Q106">
        <f aca="true" t="shared" si="14" ref="Q106:Q112">DAYS360(S106,A106)</f>
        <v>1335</v>
      </c>
      <c r="R106" s="2">
        <f aca="true" t="shared" si="15" ref="R106:R112">A106-S106</f>
        <v>1353</v>
      </c>
      <c r="S106" s="2">
        <v>14489</v>
      </c>
    </row>
    <row r="107" spans="1:19" ht="12.75">
      <c r="A107" s="2">
        <v>15849</v>
      </c>
      <c r="B107" t="s">
        <v>82</v>
      </c>
      <c r="D107">
        <v>600</v>
      </c>
      <c r="J107" s="11">
        <f>U107/D107</f>
        <v>0</v>
      </c>
      <c r="P107" s="1">
        <f t="shared" si="13"/>
        <v>1360.638888888889</v>
      </c>
      <c r="Q107">
        <f t="shared" si="14"/>
        <v>1342</v>
      </c>
      <c r="R107" s="2">
        <f t="shared" si="15"/>
        <v>1360</v>
      </c>
      <c r="S107" s="2">
        <v>14489</v>
      </c>
    </row>
    <row r="108" spans="1:19" ht="12.75">
      <c r="A108" s="2">
        <v>15852</v>
      </c>
      <c r="B108" t="s">
        <v>41</v>
      </c>
      <c r="C108">
        <v>759</v>
      </c>
      <c r="O108" t="s">
        <v>413</v>
      </c>
      <c r="P108" s="1">
        <f t="shared" si="13"/>
        <v>1363.6805555555557</v>
      </c>
      <c r="Q108">
        <f t="shared" si="14"/>
        <v>1345</v>
      </c>
      <c r="R108" s="2">
        <f t="shared" si="15"/>
        <v>1363</v>
      </c>
      <c r="S108" s="2">
        <v>14489</v>
      </c>
    </row>
    <row r="109" spans="1:31" ht="12.75">
      <c r="A109" s="2">
        <v>15868</v>
      </c>
      <c r="B109" t="s">
        <v>41</v>
      </c>
      <c r="D109">
        <v>1249</v>
      </c>
      <c r="E109">
        <v>140000</v>
      </c>
      <c r="N109" s="5">
        <f>(100*E109)/AE109</f>
        <v>25</v>
      </c>
      <c r="O109" t="s">
        <v>415</v>
      </c>
      <c r="P109" s="1">
        <f t="shared" si="13"/>
        <v>1378.888888888889</v>
      </c>
      <c r="Q109">
        <f t="shared" si="14"/>
        <v>1360</v>
      </c>
      <c r="R109" s="2">
        <f t="shared" si="15"/>
        <v>1379</v>
      </c>
      <c r="S109" s="2">
        <v>14489</v>
      </c>
      <c r="AE109">
        <v>560000</v>
      </c>
    </row>
    <row r="110" spans="1:19" ht="12.75">
      <c r="A110" s="2">
        <v>15871</v>
      </c>
      <c r="B110" t="s">
        <v>426</v>
      </c>
      <c r="C110">
        <v>205</v>
      </c>
      <c r="F110">
        <v>17</v>
      </c>
      <c r="G110" s="3">
        <f>100*F110/C110</f>
        <v>8.292682926829269</v>
      </c>
      <c r="O110" t="s">
        <v>427</v>
      </c>
      <c r="P110" s="1">
        <f t="shared" si="13"/>
        <v>1381.9305555555554</v>
      </c>
      <c r="Q110">
        <f t="shared" si="14"/>
        <v>1363</v>
      </c>
      <c r="R110" s="2">
        <f t="shared" si="15"/>
        <v>1382</v>
      </c>
      <c r="S110" s="2">
        <v>14489</v>
      </c>
    </row>
    <row r="111" spans="1:19" ht="12.75">
      <c r="A111" s="2">
        <v>15878</v>
      </c>
      <c r="B111" t="s">
        <v>414</v>
      </c>
      <c r="C111">
        <v>705</v>
      </c>
      <c r="F111">
        <v>44</v>
      </c>
      <c r="G111" s="3">
        <f>100*F111/C111</f>
        <v>6.24113475177305</v>
      </c>
      <c r="P111" s="1">
        <f t="shared" si="13"/>
        <v>1389.0277777777776</v>
      </c>
      <c r="Q111">
        <f t="shared" si="14"/>
        <v>1370</v>
      </c>
      <c r="R111" s="2">
        <f t="shared" si="15"/>
        <v>1389</v>
      </c>
      <c r="S111" s="2">
        <v>14489</v>
      </c>
    </row>
    <row r="112" spans="1:41" ht="12.75">
      <c r="A112" s="2">
        <v>15885</v>
      </c>
      <c r="B112" t="s">
        <v>81</v>
      </c>
      <c r="C112">
        <f>SUM(AF112+AH112+AJ112+AL112+AN112)</f>
        <v>608</v>
      </c>
      <c r="D112">
        <v>4377</v>
      </c>
      <c r="E112">
        <v>230000</v>
      </c>
      <c r="O112" t="s">
        <v>416</v>
      </c>
      <c r="P112" s="1">
        <f t="shared" si="13"/>
        <v>1396.125</v>
      </c>
      <c r="Q112">
        <f t="shared" si="14"/>
        <v>1377</v>
      </c>
      <c r="R112" s="2">
        <f t="shared" si="15"/>
        <v>1396</v>
      </c>
      <c r="S112" s="2">
        <v>14489</v>
      </c>
      <c r="AF112">
        <v>267</v>
      </c>
      <c r="AG112" s="1">
        <f>100*AF112/C112</f>
        <v>43.91447368421053</v>
      </c>
      <c r="AH112">
        <v>169</v>
      </c>
      <c r="AI112" s="1">
        <f>100*AH112/C112</f>
        <v>27.79605263157895</v>
      </c>
      <c r="AJ112">
        <v>75</v>
      </c>
      <c r="AK112" s="1">
        <f>100*AJ112/C112</f>
        <v>12.335526315789474</v>
      </c>
      <c r="AL112">
        <v>85</v>
      </c>
      <c r="AM112" s="1">
        <f>100*AL112/C112</f>
        <v>13.980263157894736</v>
      </c>
      <c r="AN112">
        <v>12</v>
      </c>
      <c r="AO112" s="1">
        <f>100*AN112/C112</f>
        <v>1.9736842105263157</v>
      </c>
    </row>
    <row r="113" spans="1:19" ht="12.75">
      <c r="A113" s="2" t="s">
        <v>102</v>
      </c>
      <c r="B113" t="s">
        <v>19</v>
      </c>
      <c r="C113">
        <f>C104+C107+C110+C111+C112</f>
        <v>1518</v>
      </c>
      <c r="D113">
        <v>5600</v>
      </c>
      <c r="F113">
        <f>F104+F107+F110+F111+F112</f>
        <v>61</v>
      </c>
      <c r="G113" s="3">
        <f>100*F113/C113</f>
        <v>4.0184453227931485</v>
      </c>
      <c r="H113" s="1">
        <f>F113*7</f>
        <v>427</v>
      </c>
      <c r="I113" s="10">
        <f>D113/H113</f>
        <v>13.114754098360656</v>
      </c>
      <c r="J113" s="11">
        <f>U113/D113</f>
        <v>0</v>
      </c>
      <c r="O113" t="s">
        <v>284</v>
      </c>
      <c r="P113" s="1">
        <v>1399</v>
      </c>
      <c r="R113" s="2"/>
      <c r="S113" s="2">
        <v>14489</v>
      </c>
    </row>
    <row r="114" spans="1:21" ht="12.75">
      <c r="A114" s="2" t="s">
        <v>102</v>
      </c>
      <c r="B114" t="s">
        <v>87</v>
      </c>
      <c r="D114">
        <v>103000</v>
      </c>
      <c r="J114" s="11">
        <f>U114/D114</f>
        <v>1.1650485436893203</v>
      </c>
      <c r="P114" s="1">
        <v>1399</v>
      </c>
      <c r="R114" s="2"/>
      <c r="U114">
        <v>120000</v>
      </c>
    </row>
    <row r="115" spans="1:28" ht="12.75">
      <c r="A115" s="2" t="s">
        <v>102</v>
      </c>
      <c r="B115" t="s">
        <v>103</v>
      </c>
      <c r="D115">
        <v>103000</v>
      </c>
      <c r="F115">
        <v>2225</v>
      </c>
      <c r="H115" s="1">
        <v>14000</v>
      </c>
      <c r="I115" s="10">
        <f>D115/H115</f>
        <v>7.357142857142857</v>
      </c>
      <c r="J115" s="11">
        <f>U115/D115</f>
        <v>1.1650485436893203</v>
      </c>
      <c r="O115" t="s">
        <v>104</v>
      </c>
      <c r="P115" s="1">
        <v>1399</v>
      </c>
      <c r="R115" s="2"/>
      <c r="S115" s="2">
        <v>14489</v>
      </c>
      <c r="U115">
        <v>120000</v>
      </c>
      <c r="AA115">
        <v>1816</v>
      </c>
      <c r="AB115" s="3">
        <f>100*AA115/F115</f>
        <v>81.61797752808988</v>
      </c>
    </row>
    <row r="116" spans="1:41" ht="12.75">
      <c r="A116" s="2">
        <v>15890</v>
      </c>
      <c r="B116" t="s">
        <v>81</v>
      </c>
      <c r="C116">
        <v>653</v>
      </c>
      <c r="F116">
        <v>12</v>
      </c>
      <c r="G116" s="3">
        <f>100*F116/C116</f>
        <v>1.8376722817764166</v>
      </c>
      <c r="O116" t="s">
        <v>425</v>
      </c>
      <c r="P116" s="1">
        <f>(Q116/360)*365</f>
        <v>1401.1944444444446</v>
      </c>
      <c r="Q116">
        <f>DAYS360(S116,A116)</f>
        <v>1382</v>
      </c>
      <c r="R116" s="2">
        <f>A116-S116</f>
        <v>1401</v>
      </c>
      <c r="S116" s="2">
        <v>14489</v>
      </c>
      <c r="AA116">
        <v>10</v>
      </c>
      <c r="AB116" s="3">
        <f>100*AA116/F116</f>
        <v>83.33333333333333</v>
      </c>
      <c r="AK116" s="1"/>
      <c r="AM116" s="1"/>
      <c r="AO116" s="1"/>
    </row>
    <row r="117" spans="1:41" ht="12.75">
      <c r="A117" s="2" t="s">
        <v>417</v>
      </c>
      <c r="B117" t="s">
        <v>418</v>
      </c>
      <c r="D117">
        <v>1000</v>
      </c>
      <c r="E117">
        <v>120000</v>
      </c>
      <c r="P117" s="1">
        <v>1413</v>
      </c>
      <c r="R117" s="2"/>
      <c r="S117" s="2">
        <v>14489</v>
      </c>
      <c r="AK117" s="1"/>
      <c r="AM117" s="1"/>
      <c r="AO117" s="1"/>
    </row>
    <row r="118" spans="1:40" ht="12.75">
      <c r="A118" s="2">
        <v>15911</v>
      </c>
      <c r="B118" t="s">
        <v>12</v>
      </c>
      <c r="C118">
        <f>SUM(AF118+AH118+AJ118+AL118+AN118)</f>
        <v>791</v>
      </c>
      <c r="D118">
        <v>1500</v>
      </c>
      <c r="F118">
        <v>12</v>
      </c>
      <c r="G118" s="3">
        <f aca="true" t="shared" si="16" ref="G118:G125">100*F118/C118</f>
        <v>1.5170670037926675</v>
      </c>
      <c r="H118" s="1">
        <f aca="true" t="shared" si="17" ref="H118:H123">F118*6.5</f>
        <v>78</v>
      </c>
      <c r="I118" s="10">
        <f>D118/H118</f>
        <v>19.23076923076923</v>
      </c>
      <c r="J118" s="11">
        <f>U118/D118</f>
        <v>0</v>
      </c>
      <c r="P118" s="1">
        <f>(Q118/360)*365</f>
        <v>1422.486111111111</v>
      </c>
      <c r="Q118">
        <f>DAYS360(S118,A118)</f>
        <v>1403</v>
      </c>
      <c r="R118" s="2">
        <f>A118-S118</f>
        <v>1422</v>
      </c>
      <c r="S118" s="2">
        <v>14489</v>
      </c>
      <c r="AF118">
        <v>347</v>
      </c>
      <c r="AG118" s="1">
        <f>100*AF118/C118</f>
        <v>43.8685208596713</v>
      </c>
      <c r="AH118">
        <v>246</v>
      </c>
      <c r="AI118" s="1">
        <f>100*AH118/C118</f>
        <v>31.099873577749683</v>
      </c>
      <c r="AJ118">
        <v>125</v>
      </c>
      <c r="AK118" s="1">
        <f>100*AJ118/C118</f>
        <v>15.802781289506953</v>
      </c>
      <c r="AL118">
        <v>73</v>
      </c>
      <c r="AM118" s="1">
        <f>100*AL118/C118</f>
        <v>9.22882427307206</v>
      </c>
      <c r="AN118">
        <v>0</v>
      </c>
    </row>
    <row r="119" spans="1:19" ht="12.75">
      <c r="A119" s="2">
        <v>15912</v>
      </c>
      <c r="B119" t="s">
        <v>13</v>
      </c>
      <c r="C119">
        <v>705</v>
      </c>
      <c r="F119">
        <v>26</v>
      </c>
      <c r="G119" s="3">
        <f t="shared" si="16"/>
        <v>3.6879432624113475</v>
      </c>
      <c r="H119" s="1">
        <f t="shared" si="17"/>
        <v>169</v>
      </c>
      <c r="P119" s="1">
        <f>(Q119/360)*365</f>
        <v>1423.5</v>
      </c>
      <c r="Q119">
        <f>DAYS360(S119,A119)</f>
        <v>1404</v>
      </c>
      <c r="R119" s="2">
        <f>A119-S119</f>
        <v>1423</v>
      </c>
      <c r="S119" s="2">
        <v>14489</v>
      </c>
    </row>
    <row r="120" spans="1:28" ht="12.75">
      <c r="A120" s="2">
        <v>15914</v>
      </c>
      <c r="B120" t="s">
        <v>12</v>
      </c>
      <c r="C120">
        <v>787</v>
      </c>
      <c r="D120">
        <v>18474</v>
      </c>
      <c r="F120">
        <v>17</v>
      </c>
      <c r="G120" s="3">
        <f t="shared" si="16"/>
        <v>2.1601016518424396</v>
      </c>
      <c r="H120" s="1">
        <f t="shared" si="17"/>
        <v>110.5</v>
      </c>
      <c r="I120" s="10">
        <f>D120/H120</f>
        <v>167.18552036199094</v>
      </c>
      <c r="J120" s="11">
        <f>U120/D120</f>
        <v>0</v>
      </c>
      <c r="L120" s="4">
        <f>F120/Z120</f>
        <v>17</v>
      </c>
      <c r="O120" t="s">
        <v>66</v>
      </c>
      <c r="P120" s="1">
        <f>(Q120/360)*365</f>
        <v>1425.5277777777778</v>
      </c>
      <c r="Q120">
        <f>DAYS360(S120,A120)</f>
        <v>1406</v>
      </c>
      <c r="R120" s="2">
        <f>A120-S120</f>
        <v>1425</v>
      </c>
      <c r="S120" s="2">
        <v>14489</v>
      </c>
      <c r="Z120">
        <v>1</v>
      </c>
      <c r="AA120">
        <v>4</v>
      </c>
      <c r="AB120" s="3">
        <f>100*AA120/F120</f>
        <v>23.529411764705884</v>
      </c>
    </row>
    <row r="121" spans="1:28" ht="12.75">
      <c r="A121" s="2" t="s">
        <v>15</v>
      </c>
      <c r="B121" t="s">
        <v>16</v>
      </c>
      <c r="C121">
        <v>4073</v>
      </c>
      <c r="F121">
        <v>128</v>
      </c>
      <c r="G121" s="3">
        <f t="shared" si="16"/>
        <v>3.1426466977657745</v>
      </c>
      <c r="H121" s="1">
        <f t="shared" si="17"/>
        <v>832</v>
      </c>
      <c r="L121" s="4">
        <f>F121/Z121</f>
        <v>42.666666666666664</v>
      </c>
      <c r="P121" s="1">
        <v>1427</v>
      </c>
      <c r="S121" s="2">
        <v>14489</v>
      </c>
      <c r="Z121">
        <v>3</v>
      </c>
      <c r="AA121">
        <v>20</v>
      </c>
      <c r="AB121" s="3">
        <f>100*AA121/F121</f>
        <v>15.625</v>
      </c>
    </row>
    <row r="122" spans="1:19" ht="12.75">
      <c r="A122" s="2">
        <v>15916</v>
      </c>
      <c r="B122" t="s">
        <v>12</v>
      </c>
      <c r="C122">
        <v>777</v>
      </c>
      <c r="D122">
        <v>10000</v>
      </c>
      <c r="F122">
        <v>28</v>
      </c>
      <c r="G122" s="3">
        <f t="shared" si="16"/>
        <v>3.6036036036036037</v>
      </c>
      <c r="H122" s="1">
        <f t="shared" si="17"/>
        <v>182</v>
      </c>
      <c r="I122" s="10">
        <f>D122/H122</f>
        <v>54.94505494505494</v>
      </c>
      <c r="J122" s="11">
        <f>U122/D122</f>
        <v>0</v>
      </c>
      <c r="P122" s="1">
        <f>(Q122/360)*365</f>
        <v>1427.5555555555554</v>
      </c>
      <c r="Q122">
        <f>DAYS360(S122,A122)</f>
        <v>1408</v>
      </c>
      <c r="R122" s="2">
        <f>A122-S122</f>
        <v>1427</v>
      </c>
      <c r="S122" s="2">
        <v>14489</v>
      </c>
    </row>
    <row r="123" spans="1:19" ht="12.75">
      <c r="A123" s="2">
        <v>15917</v>
      </c>
      <c r="B123" t="s">
        <v>14</v>
      </c>
      <c r="C123">
        <v>273</v>
      </c>
      <c r="F123">
        <v>15</v>
      </c>
      <c r="G123" s="3">
        <f t="shared" si="16"/>
        <v>5.4945054945054945</v>
      </c>
      <c r="H123" s="1">
        <f t="shared" si="17"/>
        <v>97.5</v>
      </c>
      <c r="P123" s="1">
        <f>(Q123/360)*365</f>
        <v>1428.5694444444443</v>
      </c>
      <c r="Q123">
        <f>DAYS360(S123,A123)</f>
        <v>1409</v>
      </c>
      <c r="R123" s="2">
        <f>A123-S123</f>
        <v>1428</v>
      </c>
      <c r="S123" s="2">
        <v>14489</v>
      </c>
    </row>
    <row r="124" spans="1:19" ht="12.75">
      <c r="A124" s="2">
        <v>15919</v>
      </c>
      <c r="B124" t="s">
        <v>43</v>
      </c>
      <c r="C124">
        <v>163</v>
      </c>
      <c r="F124">
        <v>54</v>
      </c>
      <c r="G124" s="3">
        <f t="shared" si="16"/>
        <v>33.12883435582822</v>
      </c>
      <c r="H124" s="1">
        <f>F124*10</f>
        <v>540</v>
      </c>
      <c r="P124" s="1">
        <f>(Q124/360)*365</f>
        <v>1429.5833333333333</v>
      </c>
      <c r="Q124">
        <f>DAYS360(S124,A124)</f>
        <v>1410</v>
      </c>
      <c r="R124" s="2">
        <f>A124-S124</f>
        <v>1430</v>
      </c>
      <c r="S124" s="2">
        <v>14489</v>
      </c>
    </row>
    <row r="125" spans="1:19" ht="12.75">
      <c r="A125" s="2">
        <v>15920</v>
      </c>
      <c r="B125" t="s">
        <v>2</v>
      </c>
      <c r="C125">
        <v>740</v>
      </c>
      <c r="F125">
        <v>30</v>
      </c>
      <c r="G125" s="3">
        <f t="shared" si="16"/>
        <v>4.054054054054054</v>
      </c>
      <c r="H125" s="1">
        <f>F125*6.5</f>
        <v>195</v>
      </c>
      <c r="P125" s="1">
        <f>(Q125/360)*365</f>
        <v>1430.5972222222222</v>
      </c>
      <c r="Q125">
        <f>DAYS360(S125,A125)</f>
        <v>1411</v>
      </c>
      <c r="R125" s="2">
        <f>A125-S125</f>
        <v>1431</v>
      </c>
      <c r="S125" s="2">
        <v>14489</v>
      </c>
    </row>
    <row r="126" spans="1:19" ht="12.75">
      <c r="A126" s="2" t="s">
        <v>35</v>
      </c>
      <c r="B126" t="s">
        <v>31</v>
      </c>
      <c r="F126">
        <v>286</v>
      </c>
      <c r="P126" s="1">
        <v>1444</v>
      </c>
      <c r="S126" s="2">
        <v>14489</v>
      </c>
    </row>
    <row r="127" spans="1:19" ht="12.75">
      <c r="A127" s="2" t="s">
        <v>35</v>
      </c>
      <c r="B127" t="s">
        <v>50</v>
      </c>
      <c r="C127">
        <v>7840</v>
      </c>
      <c r="F127">
        <v>290</v>
      </c>
      <c r="G127" s="3">
        <f>100*F127/C127</f>
        <v>3.6989795918367347</v>
      </c>
      <c r="H127" s="1">
        <f>F127*7</f>
        <v>2030</v>
      </c>
      <c r="P127" s="1">
        <v>1444</v>
      </c>
      <c r="S127" s="2">
        <v>14489</v>
      </c>
    </row>
    <row r="128" spans="1:26" ht="12.75">
      <c r="A128" s="2">
        <v>15935</v>
      </c>
      <c r="B128" t="s">
        <v>17</v>
      </c>
      <c r="C128">
        <v>597</v>
      </c>
      <c r="D128">
        <v>750</v>
      </c>
      <c r="F128">
        <v>40</v>
      </c>
      <c r="G128" s="3">
        <f>100*F128/C128</f>
        <v>6.700167504187605</v>
      </c>
      <c r="H128" s="1">
        <f>F128*6.5</f>
        <v>260</v>
      </c>
      <c r="I128" s="10">
        <f>D128/H128</f>
        <v>2.8846153846153846</v>
      </c>
      <c r="J128" s="11">
        <f>U128/D128</f>
        <v>0</v>
      </c>
      <c r="L128" s="4">
        <f>F128/Z128</f>
        <v>5</v>
      </c>
      <c r="P128" s="1">
        <f>(Q128/360)*365</f>
        <v>1445.8055555555557</v>
      </c>
      <c r="Q128">
        <f>DAYS360(S128,A128)</f>
        <v>1426</v>
      </c>
      <c r="R128" s="2">
        <f>A128-S128</f>
        <v>1446</v>
      </c>
      <c r="S128" s="2">
        <v>14489</v>
      </c>
      <c r="T128">
        <v>2743</v>
      </c>
      <c r="Z128">
        <v>8</v>
      </c>
    </row>
    <row r="129" spans="1:19" ht="12.75">
      <c r="A129" s="2">
        <v>15935</v>
      </c>
      <c r="B129" t="s">
        <v>58</v>
      </c>
      <c r="C129">
        <v>375</v>
      </c>
      <c r="F129">
        <v>60</v>
      </c>
      <c r="G129" s="3">
        <f>100*F129/C129</f>
        <v>16</v>
      </c>
      <c r="H129" s="1">
        <f>F129*10</f>
        <v>600</v>
      </c>
      <c r="P129" s="1">
        <f>(Q129/360)*365</f>
        <v>1445.8055555555557</v>
      </c>
      <c r="Q129">
        <f>DAYS360(S129,A129)</f>
        <v>1426</v>
      </c>
      <c r="R129" s="2">
        <f>A129-S129</f>
        <v>1446</v>
      </c>
      <c r="S129" s="2">
        <v>14489</v>
      </c>
    </row>
    <row r="130" spans="1:26" ht="12.75">
      <c r="A130" s="2">
        <v>15941</v>
      </c>
      <c r="B130" t="s">
        <v>19</v>
      </c>
      <c r="C130">
        <v>727</v>
      </c>
      <c r="D130">
        <v>900</v>
      </c>
      <c r="E130">
        <v>35000</v>
      </c>
      <c r="F130">
        <v>56</v>
      </c>
      <c r="G130" s="3">
        <f>100*F130/C130</f>
        <v>7.702888583218707</v>
      </c>
      <c r="H130" s="1">
        <f>F130*6.5</f>
        <v>364</v>
      </c>
      <c r="I130" s="10">
        <f>D130/H130</f>
        <v>2.4725274725274726</v>
      </c>
      <c r="J130" s="11">
        <f>U130/D130</f>
        <v>3.888888888888889</v>
      </c>
      <c r="K130" s="12">
        <f>U130/E130</f>
        <v>0.1</v>
      </c>
      <c r="L130" s="4">
        <f>F130/Z130</f>
        <v>56</v>
      </c>
      <c r="O130" t="s">
        <v>21</v>
      </c>
      <c r="P130" s="1">
        <f>(Q130/360)*365</f>
        <v>1451.888888888889</v>
      </c>
      <c r="Q130">
        <f>DAYS360(S130,A130)</f>
        <v>1432</v>
      </c>
      <c r="R130" s="2">
        <f>A130-S130</f>
        <v>1452</v>
      </c>
      <c r="S130" s="2">
        <v>14489</v>
      </c>
      <c r="U130">
        <v>3500</v>
      </c>
      <c r="V130" s="3">
        <f>U130/C130</f>
        <v>4.814305364511692</v>
      </c>
      <c r="Z130">
        <v>1</v>
      </c>
    </row>
    <row r="131" spans="1:19" ht="12.75">
      <c r="A131" s="2">
        <v>15945</v>
      </c>
      <c r="B131" t="s">
        <v>27</v>
      </c>
      <c r="O131" t="s">
        <v>28</v>
      </c>
      <c r="P131" s="1">
        <f>(Q131/360)*365</f>
        <v>1455.9444444444446</v>
      </c>
      <c r="Q131">
        <f>DAYS360(S131,A131)</f>
        <v>1436</v>
      </c>
      <c r="R131" s="2">
        <f>A131-S131</f>
        <v>1456</v>
      </c>
      <c r="S131" s="2">
        <v>14489</v>
      </c>
    </row>
    <row r="132" spans="1:19" ht="12.75">
      <c r="A132" s="2" t="s">
        <v>23</v>
      </c>
      <c r="B132" t="s">
        <v>24</v>
      </c>
      <c r="C132">
        <v>938</v>
      </c>
      <c r="F132">
        <v>69</v>
      </c>
      <c r="G132" s="3">
        <f>100*F132/C132</f>
        <v>7.356076759061834</v>
      </c>
      <c r="H132" s="1">
        <f>F132*6.5</f>
        <v>448.5</v>
      </c>
      <c r="O132" t="s">
        <v>26</v>
      </c>
      <c r="P132" s="1">
        <v>1456</v>
      </c>
      <c r="S132" s="2">
        <v>14489</v>
      </c>
    </row>
    <row r="133" spans="1:19" ht="12.75">
      <c r="A133" s="2">
        <v>15946</v>
      </c>
      <c r="B133" t="s">
        <v>29</v>
      </c>
      <c r="O133" t="s">
        <v>30</v>
      </c>
      <c r="P133" s="1">
        <f>(Q133/360)*365</f>
        <v>1456.9583333333333</v>
      </c>
      <c r="Q133">
        <f>DAYS360(S133,A133)</f>
        <v>1437</v>
      </c>
      <c r="R133" s="2">
        <f>A133-S133</f>
        <v>1457</v>
      </c>
      <c r="S133" s="2">
        <v>14489</v>
      </c>
    </row>
    <row r="134" spans="1:34" ht="12.75">
      <c r="A134" s="2">
        <v>15948</v>
      </c>
      <c r="B134" t="s">
        <v>3</v>
      </c>
      <c r="C134">
        <v>176</v>
      </c>
      <c r="F134">
        <v>20</v>
      </c>
      <c r="G134" s="3">
        <f>100*F134/C134</f>
        <v>11.363636363636363</v>
      </c>
      <c r="H134" s="1">
        <f>F134*6.5</f>
        <v>130</v>
      </c>
      <c r="P134" s="1">
        <f>(Q134/360)*365</f>
        <v>1458.986111111111</v>
      </c>
      <c r="Q134">
        <f>DAYS360(S134,A134)</f>
        <v>1439</v>
      </c>
      <c r="R134" s="2">
        <f>A134-S134</f>
        <v>1459</v>
      </c>
      <c r="S134" s="2">
        <v>14489</v>
      </c>
      <c r="AH134">
        <v>176</v>
      </c>
    </row>
    <row r="135" spans="1:34" ht="12.75">
      <c r="A135" s="2">
        <v>15948</v>
      </c>
      <c r="B135" t="s">
        <v>4</v>
      </c>
      <c r="C135">
        <v>106</v>
      </c>
      <c r="F135">
        <v>17</v>
      </c>
      <c r="G135" s="3">
        <f>100*F135/C135</f>
        <v>16.037735849056602</v>
      </c>
      <c r="H135" s="1">
        <f>F135*6.5</f>
        <v>110.5</v>
      </c>
      <c r="P135" s="1">
        <f>(Q135/360)*365</f>
        <v>1458.986111111111</v>
      </c>
      <c r="Q135">
        <f>DAYS360(S135,A135)</f>
        <v>1439</v>
      </c>
      <c r="R135" s="2">
        <f>A135-S135</f>
        <v>1459</v>
      </c>
      <c r="S135" s="2">
        <v>14489</v>
      </c>
      <c r="AH135">
        <v>106</v>
      </c>
    </row>
    <row r="136" spans="1:26" ht="12.75">
      <c r="A136" s="2">
        <v>15949</v>
      </c>
      <c r="B136" t="s">
        <v>19</v>
      </c>
      <c r="F136">
        <v>31</v>
      </c>
      <c r="H136" s="1">
        <f>F136*6.5</f>
        <v>201.5</v>
      </c>
      <c r="L136" s="4">
        <f>F136/Z136</f>
        <v>5.166666666666667</v>
      </c>
      <c r="P136" s="1">
        <f>(Q136/360)*365</f>
        <v>1460</v>
      </c>
      <c r="Q136">
        <f>DAYS360(S136,A136)</f>
        <v>1440</v>
      </c>
      <c r="R136" s="2">
        <f>A136-S136</f>
        <v>1460</v>
      </c>
      <c r="S136" s="2">
        <v>14489</v>
      </c>
      <c r="Z136">
        <v>6</v>
      </c>
    </row>
    <row r="137" spans="1:32" ht="12.75">
      <c r="A137" s="2">
        <v>15952</v>
      </c>
      <c r="B137" t="s">
        <v>19</v>
      </c>
      <c r="C137">
        <v>316</v>
      </c>
      <c r="F137">
        <v>20</v>
      </c>
      <c r="G137" s="3">
        <f>100*F137/C137</f>
        <v>6.329113924050633</v>
      </c>
      <c r="H137" s="1">
        <f>F137*7</f>
        <v>140</v>
      </c>
      <c r="P137" s="1">
        <f>(Q137/360)*365</f>
        <v>1462.0277777777778</v>
      </c>
      <c r="Q137">
        <f>DAYS360(S137,A137)</f>
        <v>1442</v>
      </c>
      <c r="R137" s="2">
        <f>A137-S137</f>
        <v>1463</v>
      </c>
      <c r="S137" s="2">
        <v>14489</v>
      </c>
      <c r="AF137">
        <v>316</v>
      </c>
    </row>
    <row r="138" spans="1:19" ht="12.75">
      <c r="A138" s="2" t="s">
        <v>51</v>
      </c>
      <c r="B138" t="s">
        <v>50</v>
      </c>
      <c r="C138">
        <v>5555</v>
      </c>
      <c r="F138">
        <v>178</v>
      </c>
      <c r="G138" s="3">
        <f>100*F138/C138</f>
        <v>3.2043204320432044</v>
      </c>
      <c r="H138" s="1">
        <f>F138*7</f>
        <v>1246</v>
      </c>
      <c r="P138" s="1">
        <v>1474</v>
      </c>
      <c r="R138" s="2"/>
      <c r="S138" s="2">
        <v>14489</v>
      </c>
    </row>
    <row r="139" spans="1:26" ht="12.75">
      <c r="A139" s="2">
        <v>15976</v>
      </c>
      <c r="B139" t="s">
        <v>36</v>
      </c>
      <c r="L139" s="4">
        <f>F139/Z139</f>
        <v>0</v>
      </c>
      <c r="P139" s="1">
        <f>(Q139/360)*365</f>
        <v>1486.361111111111</v>
      </c>
      <c r="Q139">
        <f>DAYS360(S139,A139)</f>
        <v>1466</v>
      </c>
      <c r="R139" s="2">
        <f>A139-S139</f>
        <v>1487</v>
      </c>
      <c r="S139" s="2">
        <v>14489</v>
      </c>
      <c r="Z139">
        <v>8</v>
      </c>
    </row>
    <row r="140" spans="1:19" ht="12.75">
      <c r="A140" s="2">
        <v>15983</v>
      </c>
      <c r="B140" t="s">
        <v>32</v>
      </c>
      <c r="C140">
        <v>406</v>
      </c>
      <c r="P140" s="1">
        <f>(Q140/360)*365</f>
        <v>1493.4583333333335</v>
      </c>
      <c r="Q140">
        <f>DAYS360(S140,A140)</f>
        <v>1473</v>
      </c>
      <c r="R140" s="2">
        <f>A140-S140</f>
        <v>1494</v>
      </c>
      <c r="S140" s="2">
        <v>14489</v>
      </c>
    </row>
    <row r="141" spans="1:19" ht="12.75">
      <c r="A141" s="2" t="s">
        <v>52</v>
      </c>
      <c r="B141" t="s">
        <v>50</v>
      </c>
      <c r="C141">
        <v>4650</v>
      </c>
      <c r="F141">
        <v>149</v>
      </c>
      <c r="G141" s="3">
        <f>100*F141/C141</f>
        <v>3.204301075268817</v>
      </c>
      <c r="P141" s="1">
        <v>1505</v>
      </c>
      <c r="R141" s="2"/>
      <c r="S141" s="2">
        <v>14489</v>
      </c>
    </row>
    <row r="142" spans="1:19" ht="12.75">
      <c r="A142" s="2">
        <v>16001</v>
      </c>
      <c r="B142" t="s">
        <v>33</v>
      </c>
      <c r="C142">
        <v>569</v>
      </c>
      <c r="D142">
        <v>5600</v>
      </c>
      <c r="F142">
        <v>43</v>
      </c>
      <c r="G142" s="3">
        <f>100*F142/C142</f>
        <v>7.557117750439367</v>
      </c>
      <c r="H142" s="1">
        <f>F142*7</f>
        <v>301</v>
      </c>
      <c r="I142" s="10">
        <f>D142/H142</f>
        <v>18.6046511627907</v>
      </c>
      <c r="J142" s="11">
        <f>U142/D142</f>
        <v>0</v>
      </c>
      <c r="O142" t="s">
        <v>34</v>
      </c>
      <c r="P142" s="1">
        <f>(Q142/360)*365</f>
        <v>1511.7083333333333</v>
      </c>
      <c r="Q142">
        <f>DAYS360(S142,A142)</f>
        <v>1491</v>
      </c>
      <c r="R142" s="2">
        <f>A142-S142</f>
        <v>1512</v>
      </c>
      <c r="S142" s="2">
        <v>14489</v>
      </c>
    </row>
    <row r="143" spans="1:40" ht="12.75">
      <c r="A143" s="2">
        <v>16013</v>
      </c>
      <c r="B143" t="s">
        <v>41</v>
      </c>
      <c r="C143">
        <f>SUM(AF143+AH143+AJ143+AL143+AN143)</f>
        <v>589</v>
      </c>
      <c r="O143" t="s">
        <v>42</v>
      </c>
      <c r="P143" s="1">
        <f>(Q143/360)*365</f>
        <v>1522.8611111111113</v>
      </c>
      <c r="Q143">
        <f>DAYS360(S143,A143)</f>
        <v>1502</v>
      </c>
      <c r="R143" s="2">
        <f>A143-S143</f>
        <v>1524</v>
      </c>
      <c r="S143" s="2">
        <v>14489</v>
      </c>
      <c r="V143" s="3">
        <f>U143/C143</f>
        <v>0</v>
      </c>
      <c r="AF143">
        <v>344</v>
      </c>
      <c r="AH143">
        <v>233</v>
      </c>
      <c r="AN143">
        <v>12</v>
      </c>
    </row>
    <row r="144" spans="1:19" ht="12.75">
      <c r="A144" s="2" t="s">
        <v>96</v>
      </c>
      <c r="B144" t="s">
        <v>19</v>
      </c>
      <c r="C144">
        <f>C137+C140+C141+C143</f>
        <v>5961</v>
      </c>
      <c r="D144">
        <v>3600</v>
      </c>
      <c r="E144">
        <v>100000</v>
      </c>
      <c r="F144">
        <f>F137+F140+F141+F143</f>
        <v>169</v>
      </c>
      <c r="G144" s="3">
        <f>100*F144/C144</f>
        <v>2.835094782754571</v>
      </c>
      <c r="H144" s="1">
        <f>F144*7</f>
        <v>1183</v>
      </c>
      <c r="I144" s="10">
        <f>D144/H144</f>
        <v>3.043110735418428</v>
      </c>
      <c r="J144" s="11">
        <f>U144/D144</f>
        <v>0</v>
      </c>
      <c r="K144" s="12">
        <f>U144/E144</f>
        <v>0</v>
      </c>
      <c r="P144" s="1">
        <v>1535</v>
      </c>
      <c r="R144" s="2"/>
      <c r="S144" s="2">
        <v>14489</v>
      </c>
    </row>
    <row r="145" spans="1:19" ht="12.75">
      <c r="A145" s="2" t="s">
        <v>53</v>
      </c>
      <c r="B145" t="s">
        <v>50</v>
      </c>
      <c r="C145">
        <v>5340</v>
      </c>
      <c r="F145">
        <v>128</v>
      </c>
      <c r="G145" s="3">
        <f>100*F145/C145</f>
        <v>2.397003745318352</v>
      </c>
      <c r="H145" s="1">
        <f>F145*7</f>
        <v>896</v>
      </c>
      <c r="P145" s="1">
        <v>1535</v>
      </c>
      <c r="R145" s="2"/>
      <c r="S145" s="2">
        <v>14489</v>
      </c>
    </row>
    <row r="146" spans="1:19" ht="12.75">
      <c r="A146" s="2" t="s">
        <v>48</v>
      </c>
      <c r="B146" t="s">
        <v>49</v>
      </c>
      <c r="F146">
        <v>330</v>
      </c>
      <c r="O146" t="s">
        <v>446</v>
      </c>
      <c r="P146" s="1">
        <v>1536</v>
      </c>
      <c r="R146" s="2"/>
      <c r="S146" s="2">
        <v>14489</v>
      </c>
    </row>
    <row r="147" spans="1:40" ht="12.75">
      <c r="A147" s="2">
        <v>16028</v>
      </c>
      <c r="B147" t="s">
        <v>19</v>
      </c>
      <c r="C147">
        <f>SUM(AF147+AH147+AJ147+AL147+AN147)</f>
        <v>447</v>
      </c>
      <c r="F147">
        <v>9</v>
      </c>
      <c r="G147" s="3">
        <f>100*F147/C147</f>
        <v>2.0134228187919465</v>
      </c>
      <c r="H147" s="1">
        <f aca="true" t="shared" si="18" ref="H147:H154">F147*7</f>
        <v>63</v>
      </c>
      <c r="O147" t="s">
        <v>46</v>
      </c>
      <c r="P147" s="1">
        <f>(Q147/360)*365</f>
        <v>1538.0694444444443</v>
      </c>
      <c r="Q147">
        <f>DAYS360(S147,A147)</f>
        <v>1517</v>
      </c>
      <c r="R147" s="2">
        <f>A147-S147</f>
        <v>1539</v>
      </c>
      <c r="S147" s="2">
        <v>14489</v>
      </c>
      <c r="V147" s="3">
        <f>U147/C147</f>
        <v>0</v>
      </c>
      <c r="AF147">
        <v>440</v>
      </c>
      <c r="AN147">
        <v>7</v>
      </c>
    </row>
    <row r="148" spans="1:36" ht="12.75">
      <c r="A148" s="2">
        <v>16028</v>
      </c>
      <c r="B148" t="s">
        <v>44</v>
      </c>
      <c r="C148">
        <f>SUM(AF148+AH148+AJ148+AL148+AN148)</f>
        <v>385</v>
      </c>
      <c r="F148">
        <v>23</v>
      </c>
      <c r="G148" s="3">
        <f>100*F148/C148</f>
        <v>5.974025974025974</v>
      </c>
      <c r="H148" s="1">
        <f t="shared" si="18"/>
        <v>161</v>
      </c>
      <c r="O148" t="s">
        <v>45</v>
      </c>
      <c r="P148" s="1">
        <f>(Q148/360)*365</f>
        <v>1538.0694444444443</v>
      </c>
      <c r="Q148">
        <f>DAYS360(S148,A148)</f>
        <v>1517</v>
      </c>
      <c r="R148" s="2">
        <f>A148-S148</f>
        <v>1539</v>
      </c>
      <c r="S148" s="2">
        <v>14489</v>
      </c>
      <c r="AF148">
        <v>23</v>
      </c>
      <c r="AH148">
        <v>248</v>
      </c>
      <c r="AJ148">
        <v>114</v>
      </c>
    </row>
    <row r="149" spans="1:19" ht="12.75">
      <c r="A149" s="2">
        <v>16029</v>
      </c>
      <c r="B149" t="s">
        <v>47</v>
      </c>
      <c r="C149">
        <v>266</v>
      </c>
      <c r="F149">
        <v>5</v>
      </c>
      <c r="G149" s="3">
        <f>100*F149/C149</f>
        <v>1.8796992481203008</v>
      </c>
      <c r="H149" s="1">
        <f t="shared" si="18"/>
        <v>35</v>
      </c>
      <c r="P149" s="1">
        <f>(Q149/360)*365</f>
        <v>1539.0833333333335</v>
      </c>
      <c r="Q149">
        <f>DAYS360(S149,A149)</f>
        <v>1518</v>
      </c>
      <c r="R149" s="2">
        <f>A149-S149</f>
        <v>1540</v>
      </c>
      <c r="S149" s="2">
        <v>14489</v>
      </c>
    </row>
    <row r="150" spans="1:19" ht="12.75">
      <c r="A150" s="2">
        <v>16032</v>
      </c>
      <c r="B150" t="s">
        <v>19</v>
      </c>
      <c r="C150">
        <v>764</v>
      </c>
      <c r="D150">
        <v>2000</v>
      </c>
      <c r="F150">
        <v>26</v>
      </c>
      <c r="G150" s="3">
        <f>100*F150/C150</f>
        <v>3.4031413612565444</v>
      </c>
      <c r="H150" s="1">
        <f t="shared" si="18"/>
        <v>182</v>
      </c>
      <c r="I150" s="10">
        <f>D150/H150</f>
        <v>10.989010989010989</v>
      </c>
      <c r="J150" s="11">
        <f>U150/D150</f>
        <v>0</v>
      </c>
      <c r="O150" t="s">
        <v>54</v>
      </c>
      <c r="P150" s="1">
        <f>(Q150/360)*365</f>
        <v>1542.1249999999998</v>
      </c>
      <c r="Q150">
        <f>DAYS360(S150,A150)</f>
        <v>1521</v>
      </c>
      <c r="R150" s="2">
        <f>A150-S150</f>
        <v>1543</v>
      </c>
      <c r="S150" s="2">
        <v>14489</v>
      </c>
    </row>
    <row r="151" spans="1:19" ht="12.75">
      <c r="A151" s="2">
        <v>16033</v>
      </c>
      <c r="B151" t="s">
        <v>19</v>
      </c>
      <c r="C151">
        <v>383</v>
      </c>
      <c r="F151">
        <v>20</v>
      </c>
      <c r="G151" s="3">
        <f>100*F151/C151</f>
        <v>5.221932114882507</v>
      </c>
      <c r="H151" s="1">
        <f t="shared" si="18"/>
        <v>140</v>
      </c>
      <c r="O151" t="s">
        <v>93</v>
      </c>
      <c r="P151" s="1">
        <f>(Q151/360)*365</f>
        <v>1543.138888888889</v>
      </c>
      <c r="Q151">
        <f>DAYS360(S151,A151)</f>
        <v>1522</v>
      </c>
      <c r="R151" s="2">
        <f>A151-S151</f>
        <v>1544</v>
      </c>
      <c r="S151" s="2">
        <v>14489</v>
      </c>
    </row>
    <row r="152" spans="1:21" ht="12.75">
      <c r="A152" s="2" t="s">
        <v>84</v>
      </c>
      <c r="B152" t="s">
        <v>19</v>
      </c>
      <c r="D152">
        <v>6166</v>
      </c>
      <c r="F152">
        <v>953</v>
      </c>
      <c r="H152" s="1">
        <f t="shared" si="18"/>
        <v>6671</v>
      </c>
      <c r="I152" s="10">
        <f>D152/H152</f>
        <v>0.9242992055164143</v>
      </c>
      <c r="J152" s="11">
        <f>U152/D152</f>
        <v>7.272948426856957</v>
      </c>
      <c r="O152" t="s">
        <v>445</v>
      </c>
      <c r="P152" s="1">
        <v>1545</v>
      </c>
      <c r="R152" s="2"/>
      <c r="S152" s="2">
        <v>14489</v>
      </c>
      <c r="U152">
        <v>44845</v>
      </c>
    </row>
    <row r="153" spans="1:19" ht="12.75">
      <c r="A153" s="2">
        <v>16035</v>
      </c>
      <c r="B153" t="s">
        <v>32</v>
      </c>
      <c r="F153">
        <v>12</v>
      </c>
      <c r="H153" s="1">
        <f t="shared" si="18"/>
        <v>84</v>
      </c>
      <c r="P153" s="1">
        <f aca="true" t="shared" si="19" ref="P153:P159">(Q153/360)*365</f>
        <v>1545.1666666666667</v>
      </c>
      <c r="Q153">
        <f aca="true" t="shared" si="20" ref="Q153:Q159">DAYS360(S153,A153)</f>
        <v>1524</v>
      </c>
      <c r="R153" s="2">
        <f aca="true" t="shared" si="21" ref="R153:R159">A153-S153</f>
        <v>1546</v>
      </c>
      <c r="S153" s="2">
        <v>14489</v>
      </c>
    </row>
    <row r="154" spans="1:32" ht="12.75">
      <c r="A154" s="2">
        <v>16036</v>
      </c>
      <c r="B154" t="s">
        <v>19</v>
      </c>
      <c r="C154">
        <v>443</v>
      </c>
      <c r="F154">
        <v>28</v>
      </c>
      <c r="G154" s="3">
        <f>100*F154/C154</f>
        <v>6.320541760722348</v>
      </c>
      <c r="H154" s="1">
        <f t="shared" si="18"/>
        <v>196</v>
      </c>
      <c r="P154" s="1">
        <f t="shared" si="19"/>
        <v>1546.1805555555554</v>
      </c>
      <c r="Q154">
        <f t="shared" si="20"/>
        <v>1525</v>
      </c>
      <c r="R154" s="2">
        <f t="shared" si="21"/>
        <v>1547</v>
      </c>
      <c r="S154" s="2">
        <v>14489</v>
      </c>
      <c r="AF154">
        <v>443</v>
      </c>
    </row>
    <row r="155" spans="1:18" ht="12.75">
      <c r="A155" s="2" t="s">
        <v>450</v>
      </c>
      <c r="B155" t="s">
        <v>19</v>
      </c>
      <c r="C155">
        <f>C150+C151+C154</f>
        <v>1590</v>
      </c>
      <c r="D155">
        <v>3758</v>
      </c>
      <c r="E155">
        <v>500000</v>
      </c>
      <c r="F155">
        <f>F150+F151+F154</f>
        <v>74</v>
      </c>
      <c r="G155" s="3">
        <f>100*F155/C155</f>
        <v>4.654088050314465</v>
      </c>
      <c r="H155">
        <f>H150+H151+H154</f>
        <v>518</v>
      </c>
      <c r="I155" s="10">
        <f>D155/H155</f>
        <v>7.254826254826255</v>
      </c>
      <c r="J155" s="11">
        <f>U155/D155</f>
        <v>0</v>
      </c>
      <c r="K155" s="12">
        <f>U155/E155</f>
        <v>0</v>
      </c>
      <c r="P155" s="1">
        <v>1543</v>
      </c>
      <c r="R155" s="2"/>
    </row>
    <row r="156" spans="1:34" ht="12.75">
      <c r="A156" s="2">
        <v>16036</v>
      </c>
      <c r="B156" t="s">
        <v>94</v>
      </c>
      <c r="C156">
        <f>SUM(AF156+AH156+AJ156+AL156+AN156)</f>
        <v>178</v>
      </c>
      <c r="F156">
        <v>6</v>
      </c>
      <c r="G156" s="3">
        <f>100*F156/C156</f>
        <v>3.3707865168539324</v>
      </c>
      <c r="H156" s="1">
        <f aca="true" t="shared" si="22" ref="H156:H168">F156*7</f>
        <v>42</v>
      </c>
      <c r="O156" t="s">
        <v>95</v>
      </c>
      <c r="P156" s="1">
        <f t="shared" si="19"/>
        <v>1546.1805555555554</v>
      </c>
      <c r="Q156">
        <f t="shared" si="20"/>
        <v>1525</v>
      </c>
      <c r="R156" s="2">
        <f t="shared" si="21"/>
        <v>1547</v>
      </c>
      <c r="S156" s="2">
        <v>14489</v>
      </c>
      <c r="AF156">
        <v>21</v>
      </c>
      <c r="AH156">
        <v>157</v>
      </c>
    </row>
    <row r="157" spans="1:40" ht="12.75">
      <c r="A157" s="2">
        <v>16042</v>
      </c>
      <c r="B157" t="s">
        <v>19</v>
      </c>
      <c r="C157">
        <f>SUM(AF157+AH157+AJ157+AL157+AN157)</f>
        <v>460</v>
      </c>
      <c r="F157">
        <v>40</v>
      </c>
      <c r="G157" s="3">
        <f aca="true" t="shared" si="23" ref="G157:G172">100*F157/C157</f>
        <v>8.695652173913043</v>
      </c>
      <c r="H157" s="1">
        <f t="shared" si="22"/>
        <v>280</v>
      </c>
      <c r="O157" t="s">
        <v>97</v>
      </c>
      <c r="P157" s="1">
        <f t="shared" si="19"/>
        <v>1552.2638888888891</v>
      </c>
      <c r="Q157">
        <f t="shared" si="20"/>
        <v>1531</v>
      </c>
      <c r="R157" s="2">
        <f t="shared" si="21"/>
        <v>1553</v>
      </c>
      <c r="S157" s="2">
        <v>14489</v>
      </c>
      <c r="V157" s="3">
        <f>U157/C157</f>
        <v>0</v>
      </c>
      <c r="AF157">
        <v>426</v>
      </c>
      <c r="AH157">
        <v>16</v>
      </c>
      <c r="AN157">
        <v>18</v>
      </c>
    </row>
    <row r="158" spans="1:34" ht="12.75">
      <c r="A158" s="2">
        <v>16044</v>
      </c>
      <c r="B158" t="s">
        <v>98</v>
      </c>
      <c r="C158">
        <f>SUM(AF158+AH158+AJ158+AL158+AN158)</f>
        <v>527</v>
      </c>
      <c r="F158">
        <v>24</v>
      </c>
      <c r="G158" s="3">
        <f t="shared" si="23"/>
        <v>4.554079696394687</v>
      </c>
      <c r="H158" s="1">
        <f t="shared" si="22"/>
        <v>168</v>
      </c>
      <c r="P158" s="1">
        <f t="shared" si="19"/>
        <v>1554.2916666666667</v>
      </c>
      <c r="Q158">
        <f t="shared" si="20"/>
        <v>1533</v>
      </c>
      <c r="R158" s="2">
        <f t="shared" si="21"/>
        <v>1555</v>
      </c>
      <c r="S158" s="2">
        <v>14489</v>
      </c>
      <c r="AF158">
        <v>307</v>
      </c>
      <c r="AH158">
        <v>220</v>
      </c>
    </row>
    <row r="159" spans="1:40" ht="12.75">
      <c r="A159" s="2">
        <v>16056</v>
      </c>
      <c r="B159" t="s">
        <v>19</v>
      </c>
      <c r="C159">
        <f>SUM(AF159+AH159+AJ159+AL159+AN159)</f>
        <v>498</v>
      </c>
      <c r="F159">
        <v>24</v>
      </c>
      <c r="G159" s="3">
        <f t="shared" si="23"/>
        <v>4.819277108433735</v>
      </c>
      <c r="H159" s="1">
        <v>295</v>
      </c>
      <c r="O159" t="s">
        <v>105</v>
      </c>
      <c r="P159" s="1">
        <f t="shared" si="19"/>
        <v>1566.4583333333335</v>
      </c>
      <c r="Q159">
        <f t="shared" si="20"/>
        <v>1545</v>
      </c>
      <c r="R159" s="2">
        <f t="shared" si="21"/>
        <v>1567</v>
      </c>
      <c r="S159" s="2">
        <v>14489</v>
      </c>
      <c r="V159" s="3">
        <f>U159/C159</f>
        <v>0</v>
      </c>
      <c r="AF159">
        <v>483</v>
      </c>
      <c r="AN159">
        <v>15</v>
      </c>
    </row>
    <row r="160" spans="1:19" ht="12.75">
      <c r="A160" s="2" t="s">
        <v>392</v>
      </c>
      <c r="B160" t="s">
        <v>393</v>
      </c>
      <c r="C160">
        <v>4238</v>
      </c>
      <c r="F160">
        <v>121</v>
      </c>
      <c r="G160" s="3">
        <f>100*F160/C160</f>
        <v>2.8551203397829163</v>
      </c>
      <c r="H160" s="1">
        <f>F160*5.23</f>
        <v>632.83</v>
      </c>
      <c r="O160" t="s">
        <v>448</v>
      </c>
      <c r="P160" s="1">
        <v>1570</v>
      </c>
      <c r="R160" s="2"/>
      <c r="S160" s="2">
        <v>14489</v>
      </c>
    </row>
    <row r="161" spans="1:19" ht="12.75">
      <c r="A161" s="2">
        <v>16060</v>
      </c>
      <c r="B161" t="s">
        <v>32</v>
      </c>
      <c r="C161">
        <v>647</v>
      </c>
      <c r="F161">
        <v>41</v>
      </c>
      <c r="G161" s="3">
        <f t="shared" si="23"/>
        <v>6.3369397217928904</v>
      </c>
      <c r="H161" s="1">
        <f t="shared" si="22"/>
        <v>287</v>
      </c>
      <c r="O161" t="s">
        <v>99</v>
      </c>
      <c r="P161" s="1">
        <f aca="true" t="shared" si="24" ref="P161:P173">(Q161/360)*365</f>
        <v>1570.513888888889</v>
      </c>
      <c r="Q161">
        <f aca="true" t="shared" si="25" ref="Q161:Q173">DAYS360(S161,A161)</f>
        <v>1549</v>
      </c>
      <c r="R161" s="2">
        <f aca="true" t="shared" si="26" ref="R161:R173">A161-S161</f>
        <v>1571</v>
      </c>
      <c r="S161" s="2">
        <v>14489</v>
      </c>
    </row>
    <row r="162" spans="1:19" ht="12.75">
      <c r="A162" s="2">
        <v>16063</v>
      </c>
      <c r="B162" t="s">
        <v>19</v>
      </c>
      <c r="C162">
        <v>386</v>
      </c>
      <c r="F162">
        <v>16</v>
      </c>
      <c r="G162" s="3">
        <f t="shared" si="23"/>
        <v>4.1450777202072535</v>
      </c>
      <c r="H162" s="1">
        <f t="shared" si="22"/>
        <v>112</v>
      </c>
      <c r="O162" t="s">
        <v>100</v>
      </c>
      <c r="P162" s="1">
        <f t="shared" si="24"/>
        <v>1573.5555555555554</v>
      </c>
      <c r="Q162">
        <f t="shared" si="25"/>
        <v>1552</v>
      </c>
      <c r="R162" s="2">
        <f t="shared" si="26"/>
        <v>1574</v>
      </c>
      <c r="S162" s="2">
        <v>14489</v>
      </c>
    </row>
    <row r="163" spans="1:19" ht="12.75">
      <c r="A163" s="2">
        <v>16069</v>
      </c>
      <c r="B163" t="s">
        <v>19</v>
      </c>
      <c r="C163">
        <v>712</v>
      </c>
      <c r="F163">
        <v>20</v>
      </c>
      <c r="G163" s="3">
        <f t="shared" si="23"/>
        <v>2.808988764044944</v>
      </c>
      <c r="H163" s="1">
        <f t="shared" si="22"/>
        <v>140</v>
      </c>
      <c r="O163" t="s">
        <v>101</v>
      </c>
      <c r="P163" s="1">
        <f t="shared" si="24"/>
        <v>1579.6388888888887</v>
      </c>
      <c r="Q163">
        <f t="shared" si="25"/>
        <v>1558</v>
      </c>
      <c r="R163" s="2">
        <f t="shared" si="26"/>
        <v>1580</v>
      </c>
      <c r="S163" s="2">
        <v>14489</v>
      </c>
    </row>
    <row r="164" spans="1:19" ht="12.75">
      <c r="A164" s="2">
        <v>16072</v>
      </c>
      <c r="B164" t="s">
        <v>19</v>
      </c>
      <c r="C164">
        <v>415</v>
      </c>
      <c r="D164">
        <v>63</v>
      </c>
      <c r="F164">
        <v>28</v>
      </c>
      <c r="G164" s="3">
        <f t="shared" si="23"/>
        <v>6.746987951807229</v>
      </c>
      <c r="H164" s="1">
        <f t="shared" si="22"/>
        <v>196</v>
      </c>
      <c r="I164" s="10">
        <f>D164/H164</f>
        <v>0.32142857142857145</v>
      </c>
      <c r="J164" s="11">
        <f>U164/D164</f>
        <v>0</v>
      </c>
      <c r="P164" s="1">
        <f t="shared" si="24"/>
        <v>1581.6666666666665</v>
      </c>
      <c r="Q164">
        <f t="shared" si="25"/>
        <v>1560</v>
      </c>
      <c r="R164" s="2">
        <f t="shared" si="26"/>
        <v>1583</v>
      </c>
      <c r="S164" s="2">
        <v>14489</v>
      </c>
    </row>
    <row r="165" spans="1:19" ht="12.75">
      <c r="A165" s="2">
        <v>16073</v>
      </c>
      <c r="B165" t="s">
        <v>19</v>
      </c>
      <c r="C165">
        <v>385</v>
      </c>
      <c r="D165">
        <v>37</v>
      </c>
      <c r="F165">
        <v>27</v>
      </c>
      <c r="G165" s="3">
        <f t="shared" si="23"/>
        <v>7.012987012987013</v>
      </c>
      <c r="H165" s="1">
        <f t="shared" si="22"/>
        <v>189</v>
      </c>
      <c r="I165" s="10">
        <f>D165/H165</f>
        <v>0.19576719576719576</v>
      </c>
      <c r="J165" s="11">
        <f>U165/D165</f>
        <v>0</v>
      </c>
      <c r="P165" s="1">
        <f t="shared" si="24"/>
        <v>1582.6805555555557</v>
      </c>
      <c r="Q165">
        <f t="shared" si="25"/>
        <v>1561</v>
      </c>
      <c r="R165" s="2">
        <f t="shared" si="26"/>
        <v>1584</v>
      </c>
      <c r="S165" s="2">
        <v>14489</v>
      </c>
    </row>
    <row r="166" spans="1:19" ht="12.75">
      <c r="A166" s="2">
        <v>16076</v>
      </c>
      <c r="B166" t="s">
        <v>106</v>
      </c>
      <c r="C166">
        <v>358</v>
      </c>
      <c r="F166">
        <v>16</v>
      </c>
      <c r="G166" s="3">
        <f>100*F166/C166</f>
        <v>4.4692737430167595</v>
      </c>
      <c r="H166" s="1">
        <f>F166*7</f>
        <v>112</v>
      </c>
      <c r="P166" s="1">
        <f t="shared" si="24"/>
        <v>1585.7222222222222</v>
      </c>
      <c r="Q166">
        <f t="shared" si="25"/>
        <v>1564</v>
      </c>
      <c r="R166" s="2">
        <f t="shared" si="26"/>
        <v>1587</v>
      </c>
      <c r="S166" s="2">
        <v>14489</v>
      </c>
    </row>
    <row r="167" spans="1:26" ht="12.75">
      <c r="A167" s="2">
        <v>16082</v>
      </c>
      <c r="B167" t="s">
        <v>444</v>
      </c>
      <c r="C167">
        <v>663</v>
      </c>
      <c r="F167">
        <v>59</v>
      </c>
      <c r="G167" s="3">
        <f>100*F167/C167</f>
        <v>8.89894419306184</v>
      </c>
      <c r="H167" s="1">
        <f>F167*10</f>
        <v>590</v>
      </c>
      <c r="L167" s="4">
        <f>F167/Z167</f>
        <v>1.4390243902439024</v>
      </c>
      <c r="P167" s="1">
        <f t="shared" si="24"/>
        <v>1591.8055555555554</v>
      </c>
      <c r="Q167">
        <f t="shared" si="25"/>
        <v>1570</v>
      </c>
      <c r="R167" s="2">
        <f t="shared" si="26"/>
        <v>1593</v>
      </c>
      <c r="S167" s="2">
        <v>14489</v>
      </c>
      <c r="Z167">
        <v>41</v>
      </c>
    </row>
    <row r="168" spans="1:19" ht="12.75">
      <c r="A168" s="2">
        <v>16085</v>
      </c>
      <c r="B168" t="s">
        <v>107</v>
      </c>
      <c r="C168">
        <v>500</v>
      </c>
      <c r="F168">
        <v>38</v>
      </c>
      <c r="G168" s="3">
        <f t="shared" si="23"/>
        <v>7.6</v>
      </c>
      <c r="H168" s="1">
        <f t="shared" si="22"/>
        <v>266</v>
      </c>
      <c r="O168" t="s">
        <v>108</v>
      </c>
      <c r="P168" s="1">
        <f t="shared" si="24"/>
        <v>1594.8472222222222</v>
      </c>
      <c r="Q168">
        <f t="shared" si="25"/>
        <v>1573</v>
      </c>
      <c r="R168" s="2">
        <f t="shared" si="26"/>
        <v>1596</v>
      </c>
      <c r="S168" s="2">
        <v>14489</v>
      </c>
    </row>
    <row r="169" spans="1:19" ht="12.75">
      <c r="A169" s="2">
        <v>16091</v>
      </c>
      <c r="B169" t="s">
        <v>19</v>
      </c>
      <c r="C169">
        <v>769</v>
      </c>
      <c r="F169">
        <v>35</v>
      </c>
      <c r="G169" s="3">
        <f>100*F169/C169</f>
        <v>4.551365409622887</v>
      </c>
      <c r="H169" s="1">
        <f>F169*7</f>
        <v>245</v>
      </c>
      <c r="O169" t="s">
        <v>109</v>
      </c>
      <c r="P169" s="1">
        <f t="shared" si="24"/>
        <v>1600.9305555555554</v>
      </c>
      <c r="Q169">
        <f t="shared" si="25"/>
        <v>1579</v>
      </c>
      <c r="R169" s="2">
        <f t="shared" si="26"/>
        <v>1602</v>
      </c>
      <c r="S169" s="2">
        <v>14489</v>
      </c>
    </row>
    <row r="170" spans="1:19" ht="12.75">
      <c r="A170" s="2">
        <v>16092</v>
      </c>
      <c r="B170" t="s">
        <v>443</v>
      </c>
      <c r="C170">
        <v>650</v>
      </c>
      <c r="F170">
        <v>57</v>
      </c>
      <c r="G170" s="3">
        <f>100*F170/C170</f>
        <v>8.76923076923077</v>
      </c>
      <c r="H170" s="1">
        <f>F170*7</f>
        <v>399</v>
      </c>
      <c r="O170" t="s">
        <v>110</v>
      </c>
      <c r="P170" s="1">
        <f t="shared" si="24"/>
        <v>1601.9444444444446</v>
      </c>
      <c r="Q170">
        <f t="shared" si="25"/>
        <v>1580</v>
      </c>
      <c r="R170" s="2">
        <f t="shared" si="26"/>
        <v>1603</v>
      </c>
      <c r="S170" s="2">
        <v>14489</v>
      </c>
    </row>
    <row r="171" spans="1:19" ht="12.75">
      <c r="A171" s="2">
        <v>16098</v>
      </c>
      <c r="B171" t="s">
        <v>19</v>
      </c>
      <c r="C171">
        <v>575.3</v>
      </c>
      <c r="F171">
        <v>37.3</v>
      </c>
      <c r="G171" s="3">
        <f>100*F171/C171</f>
        <v>6.4835737875890835</v>
      </c>
      <c r="H171" s="1">
        <f>F171*7</f>
        <v>261.09999999999997</v>
      </c>
      <c r="P171" s="1">
        <f t="shared" si="24"/>
        <v>1608.0277777777778</v>
      </c>
      <c r="Q171">
        <f t="shared" si="25"/>
        <v>1586</v>
      </c>
      <c r="R171" s="2">
        <f t="shared" si="26"/>
        <v>1609</v>
      </c>
      <c r="S171" s="2">
        <v>14489</v>
      </c>
    </row>
    <row r="172" spans="1:19" ht="12.75">
      <c r="A172" s="2">
        <v>16099</v>
      </c>
      <c r="B172" t="s">
        <v>19</v>
      </c>
      <c r="C172">
        <v>575.3</v>
      </c>
      <c r="F172">
        <v>37.3</v>
      </c>
      <c r="G172" s="3">
        <f t="shared" si="23"/>
        <v>6.4835737875890835</v>
      </c>
      <c r="H172" s="1">
        <f>F172*7</f>
        <v>261.09999999999997</v>
      </c>
      <c r="P172" s="1">
        <f t="shared" si="24"/>
        <v>1609.0416666666665</v>
      </c>
      <c r="Q172">
        <f t="shared" si="25"/>
        <v>1587</v>
      </c>
      <c r="R172" s="2">
        <f t="shared" si="26"/>
        <v>1610</v>
      </c>
      <c r="S172" s="2">
        <v>14489</v>
      </c>
    </row>
    <row r="173" spans="1:19" ht="12.75">
      <c r="A173" s="2">
        <v>16101</v>
      </c>
      <c r="B173" t="s">
        <v>19</v>
      </c>
      <c r="C173">
        <v>575.3</v>
      </c>
      <c r="F173">
        <v>37.3</v>
      </c>
      <c r="G173" s="3">
        <f aca="true" t="shared" si="27" ref="G173:G191">100*F173/C173</f>
        <v>6.4835737875890835</v>
      </c>
      <c r="H173" s="1">
        <f>F173*7</f>
        <v>261.09999999999997</v>
      </c>
      <c r="O173" t="s">
        <v>231</v>
      </c>
      <c r="P173" s="1">
        <f t="shared" si="24"/>
        <v>1611.0694444444443</v>
      </c>
      <c r="Q173">
        <f t="shared" si="25"/>
        <v>1589</v>
      </c>
      <c r="R173" s="2">
        <f t="shared" si="26"/>
        <v>1612</v>
      </c>
      <c r="S173" s="2">
        <v>14489</v>
      </c>
    </row>
    <row r="174" spans="1:31" ht="12.75">
      <c r="A174" s="2" t="s">
        <v>117</v>
      </c>
      <c r="M174" s="8"/>
      <c r="N174" s="6"/>
      <c r="O174" t="s">
        <v>118</v>
      </c>
      <c r="P174" s="1">
        <v>1612</v>
      </c>
      <c r="R174" s="2"/>
      <c r="S174" s="2">
        <v>14489</v>
      </c>
      <c r="AE174" s="1"/>
    </row>
    <row r="175" spans="1:31" ht="12.75">
      <c r="A175" s="2" t="s">
        <v>116</v>
      </c>
      <c r="B175" t="s">
        <v>94</v>
      </c>
      <c r="M175" s="8"/>
      <c r="N175" s="6"/>
      <c r="O175" t="s">
        <v>115</v>
      </c>
      <c r="P175" s="1">
        <v>1626</v>
      </c>
      <c r="R175" s="2"/>
      <c r="S175" s="2">
        <v>14489</v>
      </c>
      <c r="AE175" s="1"/>
    </row>
    <row r="176" spans="1:34" ht="12.75">
      <c r="A176" s="2">
        <v>16117</v>
      </c>
      <c r="B176" t="s">
        <v>19</v>
      </c>
      <c r="C176">
        <v>891</v>
      </c>
      <c r="P176" s="1">
        <f>(Q176/360)*365</f>
        <v>1626.2777777777778</v>
      </c>
      <c r="Q176">
        <f>DAYS360(S176,A176)</f>
        <v>1604</v>
      </c>
      <c r="R176" s="2">
        <f>A176-S176</f>
        <v>1628</v>
      </c>
      <c r="S176" s="2">
        <v>14489</v>
      </c>
      <c r="U176">
        <v>2700</v>
      </c>
      <c r="V176" s="3">
        <f>U176/C176</f>
        <v>3.0303030303030303</v>
      </c>
      <c r="AF176">
        <v>561</v>
      </c>
      <c r="AH176">
        <v>314</v>
      </c>
    </row>
    <row r="177" spans="1:40" ht="12.75">
      <c r="A177" s="2">
        <v>16121</v>
      </c>
      <c r="B177" t="s">
        <v>98</v>
      </c>
      <c r="C177">
        <f>SUM(AF177+AH177+AJ177+AL177+AN177)</f>
        <v>823</v>
      </c>
      <c r="F177">
        <v>78</v>
      </c>
      <c r="G177" s="3">
        <f>100*F177/C177</f>
        <v>9.477521263669502</v>
      </c>
      <c r="H177" s="1">
        <f>F177*7</f>
        <v>546</v>
      </c>
      <c r="M177" s="8"/>
      <c r="N177" s="6"/>
      <c r="O177" t="s">
        <v>111</v>
      </c>
      <c r="P177" s="1">
        <f>(Q177/360)*365</f>
        <v>1630.3333333333335</v>
      </c>
      <c r="Q177">
        <f>DAYS360(S177,A177)</f>
        <v>1608</v>
      </c>
      <c r="R177" s="2">
        <f>A177-S177</f>
        <v>1632</v>
      </c>
      <c r="S177" s="2">
        <v>14489</v>
      </c>
      <c r="AC177">
        <v>20</v>
      </c>
      <c r="AD177" s="3">
        <f>100*AC177/F177</f>
        <v>25.641025641025642</v>
      </c>
      <c r="AE177" s="1"/>
      <c r="AF177">
        <v>561</v>
      </c>
      <c r="AH177">
        <v>255</v>
      </c>
      <c r="AN177">
        <v>7</v>
      </c>
    </row>
    <row r="178" spans="1:31" ht="12.75">
      <c r="A178" s="2">
        <v>16125</v>
      </c>
      <c r="B178" t="s">
        <v>112</v>
      </c>
      <c r="C178">
        <v>300</v>
      </c>
      <c r="F178">
        <v>11</v>
      </c>
      <c r="G178" s="3">
        <f>100*F178/C178</f>
        <v>3.6666666666666665</v>
      </c>
      <c r="H178" s="1">
        <f>F178*10</f>
        <v>110</v>
      </c>
      <c r="M178" s="8"/>
      <c r="N178" s="6"/>
      <c r="O178" t="s">
        <v>113</v>
      </c>
      <c r="P178" s="1">
        <f>(Q178/360)*365</f>
        <v>1634.388888888889</v>
      </c>
      <c r="Q178">
        <f>DAYS360(S178,A178)</f>
        <v>1612</v>
      </c>
      <c r="R178" s="2">
        <f>A178-S178</f>
        <v>1636</v>
      </c>
      <c r="S178" s="2">
        <v>14489</v>
      </c>
      <c r="AE178" s="1"/>
    </row>
    <row r="179" spans="1:31" ht="12.75">
      <c r="A179" s="2">
        <v>16126</v>
      </c>
      <c r="B179" t="s">
        <v>112</v>
      </c>
      <c r="C179">
        <v>734</v>
      </c>
      <c r="F179">
        <v>33</v>
      </c>
      <c r="G179" s="3">
        <f>100*F179/C179</f>
        <v>4.4959128065395095</v>
      </c>
      <c r="H179" s="1">
        <f>F179*7</f>
        <v>231</v>
      </c>
      <c r="M179" s="8"/>
      <c r="N179" s="6"/>
      <c r="P179" s="1">
        <f>(Q179/360)*365</f>
        <v>1635.4027777777776</v>
      </c>
      <c r="Q179">
        <f>DAYS360(S179,A179)</f>
        <v>1613</v>
      </c>
      <c r="R179" s="2">
        <f>A179-S179</f>
        <v>1637</v>
      </c>
      <c r="S179" s="2">
        <v>14489</v>
      </c>
      <c r="AE179" s="1"/>
    </row>
    <row r="180" spans="1:31" ht="12.75">
      <c r="A180" s="2">
        <v>16127</v>
      </c>
      <c r="B180" t="s">
        <v>114</v>
      </c>
      <c r="C180">
        <v>594</v>
      </c>
      <c r="F180">
        <v>21</v>
      </c>
      <c r="G180" s="3">
        <f>100*F180/C180</f>
        <v>3.5353535353535355</v>
      </c>
      <c r="H180" s="1">
        <f>F180*7</f>
        <v>147</v>
      </c>
      <c r="M180" s="8"/>
      <c r="N180" s="6"/>
      <c r="P180" s="1">
        <f>(Q180/360)*365</f>
        <v>1636.4166666666667</v>
      </c>
      <c r="Q180">
        <f>DAYS360(S180,A180)</f>
        <v>1614</v>
      </c>
      <c r="R180" s="2">
        <f>A180-S180</f>
        <v>1638</v>
      </c>
      <c r="S180" s="2">
        <v>14489</v>
      </c>
      <c r="AE180" s="1"/>
    </row>
    <row r="181" spans="1:19" ht="12.75">
      <c r="A181" s="2" t="s">
        <v>390</v>
      </c>
      <c r="B181" t="s">
        <v>391</v>
      </c>
      <c r="C181">
        <v>5421</v>
      </c>
      <c r="F181">
        <v>18</v>
      </c>
      <c r="G181" s="3">
        <f>100*F181/C181</f>
        <v>0.3320420586607637</v>
      </c>
      <c r="H181" s="1">
        <f>F181*2</f>
        <v>36</v>
      </c>
      <c r="O181" t="s">
        <v>447</v>
      </c>
      <c r="P181" s="1">
        <v>1640</v>
      </c>
      <c r="R181" s="2"/>
      <c r="S181" s="2">
        <v>14489</v>
      </c>
    </row>
    <row r="182" spans="1:31" ht="12.75">
      <c r="A182" s="2">
        <v>16132</v>
      </c>
      <c r="B182" t="s">
        <v>94</v>
      </c>
      <c r="C182">
        <v>557</v>
      </c>
      <c r="F182">
        <v>4</v>
      </c>
      <c r="G182" s="3">
        <f t="shared" si="27"/>
        <v>0.718132854578097</v>
      </c>
      <c r="H182" s="1">
        <f aca="true" t="shared" si="28" ref="H182:H189">F182*7</f>
        <v>28</v>
      </c>
      <c r="M182" s="8"/>
      <c r="N182" s="6"/>
      <c r="O182" t="s">
        <v>119</v>
      </c>
      <c r="P182" s="1">
        <f>(Q182/360)*365</f>
        <v>1642.5</v>
      </c>
      <c r="Q182">
        <f>DAYS360(S182,A182)</f>
        <v>1620</v>
      </c>
      <c r="R182" s="2">
        <f>A182-S182</f>
        <v>1643</v>
      </c>
      <c r="S182" s="2">
        <v>14489</v>
      </c>
      <c r="AE182" s="1"/>
    </row>
    <row r="183" spans="1:31" ht="12.75">
      <c r="A183" s="2">
        <v>16138</v>
      </c>
      <c r="B183" t="s">
        <v>122</v>
      </c>
      <c r="C183">
        <v>304</v>
      </c>
      <c r="F183">
        <v>1</v>
      </c>
      <c r="G183" s="3">
        <f t="shared" si="27"/>
        <v>0.32894736842105265</v>
      </c>
      <c r="H183" s="1">
        <f t="shared" si="28"/>
        <v>7</v>
      </c>
      <c r="M183" s="8"/>
      <c r="N183" s="6"/>
      <c r="O183" t="s">
        <v>189</v>
      </c>
      <c r="P183" s="1">
        <f>(Q183/360)*365</f>
        <v>1648.5833333333333</v>
      </c>
      <c r="Q183">
        <f>DAYS360(S183,A183)</f>
        <v>1626</v>
      </c>
      <c r="R183" s="2">
        <f>A183-S183</f>
        <v>1649</v>
      </c>
      <c r="S183" s="2">
        <v>14489</v>
      </c>
      <c r="AE183" s="1"/>
    </row>
    <row r="184" spans="1:31" ht="12.75">
      <c r="A184" s="2" t="s">
        <v>120</v>
      </c>
      <c r="B184" t="s">
        <v>121</v>
      </c>
      <c r="C184">
        <v>1085</v>
      </c>
      <c r="F184">
        <v>2</v>
      </c>
      <c r="G184" s="3">
        <f t="shared" si="27"/>
        <v>0.18433179723502305</v>
      </c>
      <c r="H184" s="1">
        <f t="shared" si="28"/>
        <v>14</v>
      </c>
      <c r="M184" s="8"/>
      <c r="N184" s="6"/>
      <c r="P184" s="1">
        <v>1650</v>
      </c>
      <c r="R184" s="2"/>
      <c r="S184" s="2">
        <v>14489</v>
      </c>
      <c r="AE184" s="1"/>
    </row>
    <row r="185" spans="1:19" ht="12" customHeight="1">
      <c r="A185" s="2" t="s">
        <v>442</v>
      </c>
      <c r="B185" t="s">
        <v>191</v>
      </c>
      <c r="C185">
        <v>1511</v>
      </c>
      <c r="F185">
        <v>7</v>
      </c>
      <c r="G185" s="3">
        <f>100*F185/C185</f>
        <v>0.4632693580410324</v>
      </c>
      <c r="H185" s="1">
        <f t="shared" si="28"/>
        <v>49</v>
      </c>
      <c r="P185" s="1">
        <v>1657</v>
      </c>
      <c r="R185" s="2"/>
      <c r="S185" s="2">
        <v>14489</v>
      </c>
    </row>
    <row r="186" spans="1:19" ht="12.75">
      <c r="A186" s="2">
        <v>16149</v>
      </c>
      <c r="B186" t="s">
        <v>380</v>
      </c>
      <c r="C186">
        <v>769</v>
      </c>
      <c r="F186">
        <v>22</v>
      </c>
      <c r="G186" s="3">
        <f t="shared" si="27"/>
        <v>2.860858257477243</v>
      </c>
      <c r="H186" s="1">
        <f t="shared" si="28"/>
        <v>154</v>
      </c>
      <c r="P186" s="1">
        <f aca="true" t="shared" si="29" ref="P186:P200">(Q186/360)*365</f>
        <v>1659.7361111111113</v>
      </c>
      <c r="Q186">
        <f aca="true" t="shared" si="30" ref="Q186:Q200">DAYS360(S186,A186)</f>
        <v>1637</v>
      </c>
      <c r="R186" s="2">
        <f aca="true" t="shared" si="31" ref="R186:R200">A186-S186</f>
        <v>1660</v>
      </c>
      <c r="S186" s="2">
        <v>14489</v>
      </c>
    </row>
    <row r="187" spans="1:19" ht="12.75">
      <c r="A187" s="2">
        <v>16153</v>
      </c>
      <c r="B187" t="s">
        <v>380</v>
      </c>
      <c r="C187">
        <v>893</v>
      </c>
      <c r="F187">
        <v>33</v>
      </c>
      <c r="G187" s="3">
        <f t="shared" si="27"/>
        <v>3.6954087346024638</v>
      </c>
      <c r="H187" s="1">
        <f t="shared" si="28"/>
        <v>231</v>
      </c>
      <c r="P187" s="1">
        <f t="shared" si="29"/>
        <v>1663.7916666666667</v>
      </c>
      <c r="Q187">
        <f t="shared" si="30"/>
        <v>1641</v>
      </c>
      <c r="R187" s="2">
        <f t="shared" si="31"/>
        <v>1664</v>
      </c>
      <c r="S187" s="2">
        <v>14489</v>
      </c>
    </row>
    <row r="188" spans="1:19" ht="12.75">
      <c r="A188" s="2">
        <v>16155</v>
      </c>
      <c r="B188" t="s">
        <v>19</v>
      </c>
      <c r="C188">
        <v>811</v>
      </c>
      <c r="F188">
        <v>72</v>
      </c>
      <c r="G188" s="3">
        <f t="shared" si="27"/>
        <v>8.877928483353884</v>
      </c>
      <c r="H188" s="1">
        <f t="shared" si="28"/>
        <v>504</v>
      </c>
      <c r="O188" t="s">
        <v>123</v>
      </c>
      <c r="P188" s="1">
        <f t="shared" si="29"/>
        <v>1665.8194444444446</v>
      </c>
      <c r="Q188">
        <f t="shared" si="30"/>
        <v>1643</v>
      </c>
      <c r="R188" s="2">
        <f t="shared" si="31"/>
        <v>1666</v>
      </c>
      <c r="S188" s="2">
        <v>14489</v>
      </c>
    </row>
    <row r="189" spans="1:19" ht="12.75">
      <c r="A189" s="2">
        <v>16157</v>
      </c>
      <c r="B189" t="s">
        <v>13</v>
      </c>
      <c r="C189">
        <v>683</v>
      </c>
      <c r="F189">
        <v>9</v>
      </c>
      <c r="G189" s="3">
        <f t="shared" si="27"/>
        <v>1.3177159590043923</v>
      </c>
      <c r="H189" s="1">
        <f t="shared" si="28"/>
        <v>63</v>
      </c>
      <c r="P189" s="1">
        <f t="shared" si="29"/>
        <v>1667.8472222222224</v>
      </c>
      <c r="Q189">
        <f t="shared" si="30"/>
        <v>1645</v>
      </c>
      <c r="R189" s="2">
        <f t="shared" si="31"/>
        <v>1668</v>
      </c>
      <c r="S189" s="2">
        <v>14489</v>
      </c>
    </row>
    <row r="190" spans="1:40" ht="12.75">
      <c r="A190" s="2">
        <v>16157</v>
      </c>
      <c r="B190" t="s">
        <v>124</v>
      </c>
      <c r="C190">
        <f>SUM(AF190+AH190+AJ190+AL190+AN190)</f>
        <v>109</v>
      </c>
      <c r="D190">
        <v>252</v>
      </c>
      <c r="F190">
        <v>0</v>
      </c>
      <c r="G190" s="3">
        <f t="shared" si="27"/>
        <v>0</v>
      </c>
      <c r="H190" s="1">
        <v>1</v>
      </c>
      <c r="I190" s="10">
        <f>D190/H190</f>
        <v>252</v>
      </c>
      <c r="J190" s="11">
        <f>U190/D190</f>
        <v>0</v>
      </c>
      <c r="O190" t="s">
        <v>125</v>
      </c>
      <c r="P190" s="1">
        <f t="shared" si="29"/>
        <v>1667.8472222222224</v>
      </c>
      <c r="Q190">
        <f t="shared" si="30"/>
        <v>1645</v>
      </c>
      <c r="R190" s="2">
        <f t="shared" si="31"/>
        <v>1668</v>
      </c>
      <c r="S190" s="2">
        <v>14489</v>
      </c>
      <c r="AH190">
        <v>70</v>
      </c>
      <c r="AJ190">
        <v>32</v>
      </c>
      <c r="AN190">
        <v>7</v>
      </c>
    </row>
    <row r="191" spans="1:19" ht="12" customHeight="1">
      <c r="A191" s="2">
        <v>16161</v>
      </c>
      <c r="B191" t="s">
        <v>27</v>
      </c>
      <c r="C191">
        <v>795</v>
      </c>
      <c r="F191">
        <v>107</v>
      </c>
      <c r="G191" s="3">
        <f t="shared" si="27"/>
        <v>13.459119496855346</v>
      </c>
      <c r="O191" t="s">
        <v>126</v>
      </c>
      <c r="P191" s="1">
        <f t="shared" si="29"/>
        <v>1671.9027777777778</v>
      </c>
      <c r="Q191">
        <f t="shared" si="30"/>
        <v>1649</v>
      </c>
      <c r="R191" s="2">
        <f t="shared" si="31"/>
        <v>1672</v>
      </c>
      <c r="S191" s="2">
        <v>14489</v>
      </c>
    </row>
    <row r="192" spans="1:19" ht="12.75">
      <c r="A192" s="2">
        <v>16172</v>
      </c>
      <c r="B192" t="s">
        <v>128</v>
      </c>
      <c r="F192">
        <v>10</v>
      </c>
      <c r="P192" s="1">
        <f t="shared" si="29"/>
        <v>1682.0416666666667</v>
      </c>
      <c r="Q192">
        <f t="shared" si="30"/>
        <v>1659</v>
      </c>
      <c r="R192" s="2">
        <f t="shared" si="31"/>
        <v>1683</v>
      </c>
      <c r="S192" s="2">
        <v>14489</v>
      </c>
    </row>
    <row r="193" spans="1:19" ht="12.75">
      <c r="A193" s="2">
        <v>16173</v>
      </c>
      <c r="B193" t="s">
        <v>127</v>
      </c>
      <c r="P193" s="1">
        <f>(Q193/360)*365</f>
        <v>1683.0555555555554</v>
      </c>
      <c r="Q193">
        <f>DAYS360(S193,A193)</f>
        <v>1660</v>
      </c>
      <c r="R193" s="2">
        <f>A193-S193</f>
        <v>1684</v>
      </c>
      <c r="S193" s="2">
        <v>14489</v>
      </c>
    </row>
    <row r="194" spans="1:19" ht="12.75">
      <c r="A194" s="2" t="s">
        <v>192</v>
      </c>
      <c r="B194" t="s">
        <v>193</v>
      </c>
      <c r="C194">
        <v>3482</v>
      </c>
      <c r="F194">
        <v>66</v>
      </c>
      <c r="G194" s="3">
        <f>100*F194/C194</f>
        <v>1.8954623779437105</v>
      </c>
      <c r="H194" s="1">
        <f>F194*7</f>
        <v>462</v>
      </c>
      <c r="P194" s="1">
        <v>1687</v>
      </c>
      <c r="R194" s="2"/>
      <c r="S194" s="2">
        <v>14489</v>
      </c>
    </row>
    <row r="195" spans="1:20" ht="12.75">
      <c r="A195" s="2">
        <v>16184</v>
      </c>
      <c r="B195" t="s">
        <v>41</v>
      </c>
      <c r="C195">
        <v>596</v>
      </c>
      <c r="D195">
        <v>1000</v>
      </c>
      <c r="E195">
        <v>10000</v>
      </c>
      <c r="F195">
        <v>29</v>
      </c>
      <c r="G195" s="3">
        <f>100*F195/C195</f>
        <v>4.865771812080537</v>
      </c>
      <c r="H195" s="1">
        <f>F195*7</f>
        <v>203</v>
      </c>
      <c r="I195" s="10">
        <f>D195/H195</f>
        <v>4.926108374384237</v>
      </c>
      <c r="J195" s="11">
        <f>U195/D195</f>
        <v>0</v>
      </c>
      <c r="K195" s="12">
        <f>U195/E195</f>
        <v>0</v>
      </c>
      <c r="O195" t="s">
        <v>129</v>
      </c>
      <c r="P195" s="1">
        <f>(Q195/360)*365</f>
        <v>1694.2083333333333</v>
      </c>
      <c r="Q195">
        <f>DAYS360(S195,A195)</f>
        <v>1671</v>
      </c>
      <c r="R195" s="2">
        <f>A195-S195</f>
        <v>1695</v>
      </c>
      <c r="S195" s="2">
        <v>14489</v>
      </c>
      <c r="T195">
        <v>6706</v>
      </c>
    </row>
    <row r="196" spans="1:19" ht="12.75">
      <c r="A196" s="2">
        <v>16186</v>
      </c>
      <c r="B196" t="s">
        <v>131</v>
      </c>
      <c r="P196" s="1">
        <f>(Q196/360)*365</f>
        <v>1696.236111111111</v>
      </c>
      <c r="Q196">
        <f>DAYS360(S196,A196)</f>
        <v>1673</v>
      </c>
      <c r="R196" s="2">
        <f>A196-S196</f>
        <v>1697</v>
      </c>
      <c r="S196" s="2">
        <v>14489</v>
      </c>
    </row>
    <row r="197" spans="1:19" ht="12.75">
      <c r="A197" s="2">
        <v>16186</v>
      </c>
      <c r="B197" t="s">
        <v>132</v>
      </c>
      <c r="C197">
        <v>260</v>
      </c>
      <c r="O197" t="s">
        <v>133</v>
      </c>
      <c r="P197" s="1">
        <f>(Q197/360)*365</f>
        <v>1696.236111111111</v>
      </c>
      <c r="Q197">
        <f>DAYS360(S197,A197)</f>
        <v>1673</v>
      </c>
      <c r="R197" s="2">
        <f>A197-S197</f>
        <v>1697</v>
      </c>
      <c r="S197" s="2">
        <v>14489</v>
      </c>
    </row>
    <row r="198" spans="1:19" ht="12.75">
      <c r="A198" s="2">
        <v>16188</v>
      </c>
      <c r="B198" t="s">
        <v>112</v>
      </c>
      <c r="C198">
        <v>230</v>
      </c>
      <c r="F198">
        <v>21</v>
      </c>
      <c r="G198" s="3">
        <f>100*F198/C198</f>
        <v>9.130434782608695</v>
      </c>
      <c r="H198" s="1">
        <f>F198*7</f>
        <v>147</v>
      </c>
      <c r="O198" t="s">
        <v>134</v>
      </c>
      <c r="P198" s="1">
        <f>(Q198/360)*365</f>
        <v>1698.263888888889</v>
      </c>
      <c r="Q198">
        <f>DAYS360(S198,A198)</f>
        <v>1675</v>
      </c>
      <c r="R198" s="2">
        <f>A198-S198</f>
        <v>1699</v>
      </c>
      <c r="S198" s="2">
        <v>14489</v>
      </c>
    </row>
    <row r="199" spans="1:19" ht="12.75">
      <c r="A199" s="2">
        <v>16188</v>
      </c>
      <c r="B199" t="s">
        <v>13</v>
      </c>
      <c r="C199">
        <v>400</v>
      </c>
      <c r="F199">
        <v>7</v>
      </c>
      <c r="G199" s="3">
        <f>100*F199/C199</f>
        <v>1.75</v>
      </c>
      <c r="H199" s="1">
        <f>F199*7</f>
        <v>49</v>
      </c>
      <c r="O199" t="s">
        <v>135</v>
      </c>
      <c r="P199" s="1">
        <f>(Q199/360)*365</f>
        <v>1698.263888888889</v>
      </c>
      <c r="Q199">
        <f>DAYS360(S199,A199)</f>
        <v>1675</v>
      </c>
      <c r="R199" s="2">
        <f>A199-S199</f>
        <v>1699</v>
      </c>
      <c r="S199" s="2">
        <v>14489</v>
      </c>
    </row>
    <row r="200" spans="1:19" ht="12.75">
      <c r="A200" s="2">
        <v>16188</v>
      </c>
      <c r="B200" t="s">
        <v>136</v>
      </c>
      <c r="C200">
        <v>217</v>
      </c>
      <c r="F200">
        <v>1</v>
      </c>
      <c r="G200" s="3">
        <f>100*F200/C200</f>
        <v>0.4608294930875576</v>
      </c>
      <c r="H200" s="1">
        <f>F200*7</f>
        <v>7</v>
      </c>
      <c r="O200" t="s">
        <v>137</v>
      </c>
      <c r="P200" s="1">
        <f t="shared" si="29"/>
        <v>1698.263888888889</v>
      </c>
      <c r="Q200">
        <f t="shared" si="30"/>
        <v>1675</v>
      </c>
      <c r="R200" s="2">
        <f t="shared" si="31"/>
        <v>1699</v>
      </c>
      <c r="S200" s="2">
        <v>14489</v>
      </c>
    </row>
    <row r="201" spans="1:19" ht="12.75">
      <c r="A201" s="2">
        <v>16189</v>
      </c>
      <c r="B201" t="s">
        <v>139</v>
      </c>
      <c r="F201">
        <v>18</v>
      </c>
      <c r="O201" t="s">
        <v>138</v>
      </c>
      <c r="P201" s="1">
        <f>(Q201/360)*365</f>
        <v>1699.2777777777778</v>
      </c>
      <c r="Q201">
        <f>DAYS360(S201,A201)</f>
        <v>1676</v>
      </c>
      <c r="R201" s="2">
        <f>A201-S201</f>
        <v>1700</v>
      </c>
      <c r="S201" s="2">
        <v>14489</v>
      </c>
    </row>
    <row r="202" spans="1:19" ht="12.75">
      <c r="A202" s="2">
        <v>16189</v>
      </c>
      <c r="B202" t="s">
        <v>140</v>
      </c>
      <c r="C202">
        <v>223</v>
      </c>
      <c r="P202" s="1">
        <f>(Q202/360)*365</f>
        <v>1699.2777777777778</v>
      </c>
      <c r="Q202">
        <f>DAYS360(S202,A202)</f>
        <v>1676</v>
      </c>
      <c r="R202" s="2">
        <f>A202-S202</f>
        <v>1700</v>
      </c>
      <c r="S202" s="2">
        <v>14489</v>
      </c>
    </row>
    <row r="203" spans="1:19" ht="12.75">
      <c r="A203" s="2">
        <v>16189</v>
      </c>
      <c r="B203" t="s">
        <v>141</v>
      </c>
      <c r="C203">
        <v>144</v>
      </c>
      <c r="F203">
        <v>15</v>
      </c>
      <c r="G203" s="3">
        <f>100*F203/C203</f>
        <v>10.416666666666666</v>
      </c>
      <c r="H203" s="1">
        <f>F203*7</f>
        <v>105</v>
      </c>
      <c r="P203" s="1">
        <f>(Q203/360)*365</f>
        <v>1699.2777777777778</v>
      </c>
      <c r="Q203">
        <f>DAYS360(S203,A203)</f>
        <v>1676</v>
      </c>
      <c r="R203" s="2">
        <f>A203-S203</f>
        <v>1700</v>
      </c>
      <c r="S203" s="2">
        <v>14489</v>
      </c>
    </row>
    <row r="204" spans="1:22" ht="12.75">
      <c r="A204" s="2" t="s">
        <v>61</v>
      </c>
      <c r="B204" t="s">
        <v>62</v>
      </c>
      <c r="C204">
        <v>8880</v>
      </c>
      <c r="O204" t="s">
        <v>200</v>
      </c>
      <c r="P204" s="1">
        <v>1703</v>
      </c>
      <c r="R204" s="2"/>
      <c r="S204" s="2">
        <v>14489</v>
      </c>
      <c r="U204">
        <v>71000</v>
      </c>
      <c r="V204" s="3">
        <f>U204/C204</f>
        <v>7.995495495495495</v>
      </c>
    </row>
    <row r="205" spans="1:22" ht="12.75">
      <c r="A205" s="2" t="s">
        <v>198</v>
      </c>
      <c r="B205" t="s">
        <v>199</v>
      </c>
      <c r="C205">
        <v>13349</v>
      </c>
      <c r="F205">
        <f>F203+F180+F189+F166</f>
        <v>61</v>
      </c>
      <c r="G205" s="3">
        <f>100*F205/C205</f>
        <v>0.4569630683946363</v>
      </c>
      <c r="H205" s="1">
        <f>F205*7</f>
        <v>427</v>
      </c>
      <c r="O205" t="s">
        <v>204</v>
      </c>
      <c r="P205" s="1">
        <v>1703</v>
      </c>
      <c r="R205" s="2"/>
      <c r="S205" s="2">
        <v>14489</v>
      </c>
      <c r="U205">
        <v>52347</v>
      </c>
      <c r="V205" s="3">
        <f>U205/C205</f>
        <v>3.9214173346318075</v>
      </c>
    </row>
    <row r="206" spans="1:22" ht="12.75">
      <c r="A206" s="2" t="s">
        <v>198</v>
      </c>
      <c r="B206" t="s">
        <v>203</v>
      </c>
      <c r="C206">
        <v>17000</v>
      </c>
      <c r="F206">
        <v>400</v>
      </c>
      <c r="G206" s="3">
        <f>100*F206/C206</f>
        <v>2.3529411764705883</v>
      </c>
      <c r="P206" s="1">
        <v>1703</v>
      </c>
      <c r="R206" s="2"/>
      <c r="S206" s="2">
        <v>14489</v>
      </c>
      <c r="U206">
        <v>67974</v>
      </c>
      <c r="V206" s="3">
        <f>U206/C206</f>
        <v>3.998470588235294</v>
      </c>
    </row>
    <row r="207" spans="1:19" ht="12.75">
      <c r="A207" s="2">
        <v>16195</v>
      </c>
      <c r="B207" t="s">
        <v>142</v>
      </c>
      <c r="D207">
        <v>200</v>
      </c>
      <c r="F207">
        <v>42</v>
      </c>
      <c r="J207" s="11">
        <f>U207/D207</f>
        <v>0</v>
      </c>
      <c r="O207" t="s">
        <v>143</v>
      </c>
      <c r="P207" s="1">
        <f>(Q207/360)*365</f>
        <v>1705.3611111111113</v>
      </c>
      <c r="Q207">
        <f>DAYS360(S207,A207)</f>
        <v>1682</v>
      </c>
      <c r="R207" s="2">
        <f>A207-S207</f>
        <v>1706</v>
      </c>
      <c r="S207" s="2">
        <v>14489</v>
      </c>
    </row>
    <row r="208" spans="1:19" ht="12.75">
      <c r="A208" s="2" t="s">
        <v>144</v>
      </c>
      <c r="B208" t="s">
        <v>145</v>
      </c>
      <c r="C208">
        <v>9261</v>
      </c>
      <c r="F208">
        <v>243</v>
      </c>
      <c r="G208" s="3">
        <f>100*F208/C208</f>
        <v>2.623906705539359</v>
      </c>
      <c r="H208" s="1">
        <f>F208*7</f>
        <v>1701</v>
      </c>
      <c r="P208" s="1">
        <v>1718</v>
      </c>
      <c r="R208" s="2"/>
      <c r="S208" s="2">
        <v>14489</v>
      </c>
    </row>
    <row r="209" spans="1:31" ht="12.75">
      <c r="A209" s="2" t="s">
        <v>144</v>
      </c>
      <c r="B209" t="s">
        <v>149</v>
      </c>
      <c r="C209">
        <v>11353</v>
      </c>
      <c r="F209">
        <v>274</v>
      </c>
      <c r="G209" s="3">
        <f>100*F209/C209</f>
        <v>2.413458997621774</v>
      </c>
      <c r="H209" s="1">
        <f>F209*7</f>
        <v>1918</v>
      </c>
      <c r="M209" s="8"/>
      <c r="N209" s="6"/>
      <c r="O209" t="s">
        <v>150</v>
      </c>
      <c r="P209" s="1">
        <v>1718</v>
      </c>
      <c r="R209" s="2"/>
      <c r="S209" s="2">
        <v>14489</v>
      </c>
      <c r="AA209">
        <v>243</v>
      </c>
      <c r="AB209" s="3">
        <f>100*AA209/F209</f>
        <v>88.68613138686132</v>
      </c>
      <c r="AC209">
        <v>31</v>
      </c>
      <c r="AD209" s="3">
        <f>100*AC209/F209</f>
        <v>11.313868613138686</v>
      </c>
      <c r="AE209" s="1"/>
    </row>
    <row r="210" spans="1:19" ht="12.75">
      <c r="A210" s="2" t="s">
        <v>144</v>
      </c>
      <c r="B210" t="s">
        <v>146</v>
      </c>
      <c r="G210" s="3">
        <v>1.7</v>
      </c>
      <c r="P210" s="1">
        <v>1718</v>
      </c>
      <c r="R210" s="2"/>
      <c r="S210" s="2">
        <v>14489</v>
      </c>
    </row>
    <row r="211" spans="1:19" ht="12.75">
      <c r="A211" s="2" t="s">
        <v>144</v>
      </c>
      <c r="B211" t="s">
        <v>147</v>
      </c>
      <c r="C211">
        <v>1758</v>
      </c>
      <c r="F211">
        <v>97</v>
      </c>
      <c r="G211" s="3">
        <f>100*F211/C211</f>
        <v>5.517633674630262</v>
      </c>
      <c r="H211" s="1">
        <f>F211*7</f>
        <v>679</v>
      </c>
      <c r="O211" t="s">
        <v>148</v>
      </c>
      <c r="P211" s="1">
        <v>1718</v>
      </c>
      <c r="R211" s="2"/>
      <c r="S211" s="2">
        <v>14489</v>
      </c>
    </row>
    <row r="212" spans="1:19" ht="12.75">
      <c r="A212" s="2" t="s">
        <v>144</v>
      </c>
      <c r="B212" t="s">
        <v>6</v>
      </c>
      <c r="C212">
        <v>1000</v>
      </c>
      <c r="F212">
        <v>12</v>
      </c>
      <c r="G212" s="3">
        <f>100*F212/C212</f>
        <v>1.2</v>
      </c>
      <c r="H212" s="1">
        <f>F212*2</f>
        <v>24</v>
      </c>
      <c r="O212" t="s">
        <v>151</v>
      </c>
      <c r="P212" s="1">
        <v>1718</v>
      </c>
      <c r="R212" s="2"/>
      <c r="S212" s="2">
        <v>14489</v>
      </c>
    </row>
    <row r="213" spans="1:19" ht="12.75">
      <c r="A213" s="2" t="s">
        <v>194</v>
      </c>
      <c r="B213" t="s">
        <v>195</v>
      </c>
      <c r="C213">
        <v>3709</v>
      </c>
      <c r="F213">
        <v>108</v>
      </c>
      <c r="G213" s="3">
        <f>100*F213/C213</f>
        <v>2.9118360744135887</v>
      </c>
      <c r="H213" s="1">
        <f>F213*7</f>
        <v>756</v>
      </c>
      <c r="P213" s="1">
        <v>1718</v>
      </c>
      <c r="R213" s="2"/>
      <c r="S213" s="2">
        <v>14489</v>
      </c>
    </row>
    <row r="214" spans="1:19" ht="12.75">
      <c r="A214" s="2">
        <v>16216</v>
      </c>
      <c r="B214" t="s">
        <v>152</v>
      </c>
      <c r="C214">
        <v>424</v>
      </c>
      <c r="F214">
        <v>25</v>
      </c>
      <c r="G214" s="3">
        <f>100*F214/C214</f>
        <v>5.89622641509434</v>
      </c>
      <c r="H214" s="1">
        <f>F214*7</f>
        <v>175</v>
      </c>
      <c r="O214" t="s">
        <v>153</v>
      </c>
      <c r="P214" s="1">
        <f>(Q214/360)*365</f>
        <v>1726.6527777777776</v>
      </c>
      <c r="Q214">
        <f>DAYS360(S214,A214)</f>
        <v>1703</v>
      </c>
      <c r="R214" s="2">
        <f>A214-S214</f>
        <v>1727</v>
      </c>
      <c r="S214" s="2">
        <v>14489</v>
      </c>
    </row>
    <row r="215" spans="1:19" ht="12.75">
      <c r="A215" s="2">
        <v>16219</v>
      </c>
      <c r="B215" t="s">
        <v>154</v>
      </c>
      <c r="C215">
        <v>170</v>
      </c>
      <c r="F215">
        <v>12</v>
      </c>
      <c r="G215" s="3">
        <f>100*F215/C215</f>
        <v>7.0588235294117645</v>
      </c>
      <c r="H215" s="1">
        <f>F215*7</f>
        <v>84</v>
      </c>
      <c r="O215" t="s">
        <v>155</v>
      </c>
      <c r="P215" s="1">
        <f>(Q215/360)*365</f>
        <v>1729.6944444444446</v>
      </c>
      <c r="Q215">
        <f>DAYS360(S215,A215)</f>
        <v>1706</v>
      </c>
      <c r="R215" s="2">
        <f>A215-S215</f>
        <v>1730</v>
      </c>
      <c r="S215" s="2">
        <v>14489</v>
      </c>
    </row>
    <row r="216" spans="1:19" ht="12.75">
      <c r="A216" s="2" t="s">
        <v>196</v>
      </c>
      <c r="B216" t="s">
        <v>197</v>
      </c>
      <c r="C216">
        <v>178</v>
      </c>
      <c r="P216" s="1">
        <v>1736</v>
      </c>
      <c r="R216" s="2"/>
      <c r="S216" s="2">
        <v>14489</v>
      </c>
    </row>
    <row r="217" spans="1:19" ht="12.75">
      <c r="A217" s="2">
        <v>16228</v>
      </c>
      <c r="B217" t="s">
        <v>156</v>
      </c>
      <c r="C217">
        <v>1211</v>
      </c>
      <c r="F217">
        <v>8</v>
      </c>
      <c r="G217" s="3">
        <f>100*F217/C217</f>
        <v>0.6606110652353427</v>
      </c>
      <c r="H217" s="1">
        <f>F217*7</f>
        <v>56</v>
      </c>
      <c r="P217" s="1">
        <f>(Q217/360)*365</f>
        <v>1737.8055555555554</v>
      </c>
      <c r="Q217">
        <f>DAYS360(S217,A217)</f>
        <v>1714</v>
      </c>
      <c r="R217" s="2">
        <f>A217-S217</f>
        <v>1739</v>
      </c>
      <c r="S217" s="2">
        <v>14489</v>
      </c>
    </row>
    <row r="218" spans="1:19" ht="12.75">
      <c r="A218" s="2">
        <v>16229</v>
      </c>
      <c r="B218" t="s">
        <v>63</v>
      </c>
      <c r="C218">
        <v>12837</v>
      </c>
      <c r="P218" s="1">
        <f>(Q218/360)*365</f>
        <v>1738.8194444444446</v>
      </c>
      <c r="Q218">
        <f>DAYS360(S218,A218)</f>
        <v>1715</v>
      </c>
      <c r="R218" s="2">
        <f>A218-S218</f>
        <v>1740</v>
      </c>
      <c r="S218" s="2">
        <v>14489</v>
      </c>
    </row>
    <row r="219" spans="1:19" ht="12.75">
      <c r="A219" s="2" t="s">
        <v>157</v>
      </c>
      <c r="B219" t="s">
        <v>158</v>
      </c>
      <c r="C219">
        <v>3279</v>
      </c>
      <c r="F219">
        <v>79</v>
      </c>
      <c r="G219" s="3">
        <f>100*F219/C219</f>
        <v>2.4092711192436718</v>
      </c>
      <c r="H219" s="1">
        <f>F219*7</f>
        <v>553</v>
      </c>
      <c r="P219" s="1">
        <v>1742</v>
      </c>
      <c r="R219" s="2"/>
      <c r="S219" s="2">
        <v>14489</v>
      </c>
    </row>
    <row r="220" spans="1:19" ht="12.75">
      <c r="A220" s="2">
        <v>16235</v>
      </c>
      <c r="B220" t="s">
        <v>159</v>
      </c>
      <c r="C220">
        <v>303</v>
      </c>
      <c r="F220">
        <v>17</v>
      </c>
      <c r="G220" s="3">
        <f>100*F220/C220</f>
        <v>5.6105610561056105</v>
      </c>
      <c r="H220" s="1">
        <f>F220*7</f>
        <v>119</v>
      </c>
      <c r="O220" t="s">
        <v>161</v>
      </c>
      <c r="P220" s="1">
        <f>(Q220/360)*365</f>
        <v>1744.9027777777778</v>
      </c>
      <c r="Q220">
        <f>DAYS360(S220,A220)</f>
        <v>1721</v>
      </c>
      <c r="R220" s="2">
        <f>A220-S220</f>
        <v>1746</v>
      </c>
      <c r="S220" s="2">
        <v>14489</v>
      </c>
    </row>
    <row r="221" spans="1:19" ht="12.75">
      <c r="A221" s="2">
        <v>16235</v>
      </c>
      <c r="B221" t="s">
        <v>160</v>
      </c>
      <c r="C221">
        <v>671</v>
      </c>
      <c r="F221">
        <v>23</v>
      </c>
      <c r="G221" s="3">
        <f>100*F221/C221</f>
        <v>3.427719821162444</v>
      </c>
      <c r="H221" s="1">
        <f>F221*7</f>
        <v>161</v>
      </c>
      <c r="P221" s="1">
        <f>(Q221/360)*365</f>
        <v>1744.9027777777778</v>
      </c>
      <c r="Q221">
        <f>DAYS360(S221,A221)</f>
        <v>1721</v>
      </c>
      <c r="R221" s="2">
        <f>A221-S221</f>
        <v>1746</v>
      </c>
      <c r="S221" s="2">
        <v>14489</v>
      </c>
    </row>
    <row r="222" spans="1:19" ht="12.75">
      <c r="A222" s="2">
        <v>16236</v>
      </c>
      <c r="B222" t="s">
        <v>164</v>
      </c>
      <c r="C222">
        <v>10</v>
      </c>
      <c r="D222">
        <v>6</v>
      </c>
      <c r="J222" s="11">
        <f>U222/D222</f>
        <v>0</v>
      </c>
      <c r="O222" t="s">
        <v>165</v>
      </c>
      <c r="P222" s="1">
        <f>(Q222/360)*365</f>
        <v>1745.9166666666665</v>
      </c>
      <c r="Q222">
        <f>DAYS360(S222,A222)</f>
        <v>1722</v>
      </c>
      <c r="R222" s="2">
        <f>A222-S222</f>
        <v>1747</v>
      </c>
      <c r="S222" s="2">
        <v>14489</v>
      </c>
    </row>
    <row r="223" spans="1:19" ht="12.75">
      <c r="A223" s="2" t="s">
        <v>201</v>
      </c>
      <c r="B223" t="s">
        <v>202</v>
      </c>
      <c r="C223">
        <f>C221+C216+C219+C217</f>
        <v>5339</v>
      </c>
      <c r="F223">
        <v>173</v>
      </c>
      <c r="G223" s="3">
        <f>100*F223/C223</f>
        <v>3.24030717362802</v>
      </c>
      <c r="H223" s="1">
        <f>F223*7</f>
        <v>1211</v>
      </c>
      <c r="O223" t="s">
        <v>449</v>
      </c>
      <c r="P223" s="1">
        <v>1748</v>
      </c>
      <c r="R223" s="2"/>
      <c r="S223" s="2">
        <v>14489</v>
      </c>
    </row>
    <row r="224" spans="1:19" ht="12.75">
      <c r="A224" s="2" t="s">
        <v>173</v>
      </c>
      <c r="B224" t="s">
        <v>174</v>
      </c>
      <c r="C224">
        <v>2000</v>
      </c>
      <c r="D224">
        <v>2000</v>
      </c>
      <c r="J224" s="11">
        <f>U224/D224</f>
        <v>0</v>
      </c>
      <c r="P224" s="1">
        <v>1748</v>
      </c>
      <c r="S224" s="2">
        <v>14489</v>
      </c>
    </row>
    <row r="225" spans="1:19" ht="12.75">
      <c r="A225" s="2">
        <v>16239</v>
      </c>
      <c r="B225" t="s">
        <v>164</v>
      </c>
      <c r="O225" t="s">
        <v>166</v>
      </c>
      <c r="P225" s="1">
        <f>(Q225/360)*365</f>
        <v>1748.9583333333335</v>
      </c>
      <c r="Q225">
        <f>DAYS360(S225,A225)</f>
        <v>1725</v>
      </c>
      <c r="R225" s="2">
        <f>A225-S225</f>
        <v>1750</v>
      </c>
      <c r="S225" s="2">
        <v>14489</v>
      </c>
    </row>
    <row r="226" spans="1:19" ht="12.75">
      <c r="A226" s="2">
        <v>16239</v>
      </c>
      <c r="B226" t="s">
        <v>162</v>
      </c>
      <c r="C226">
        <v>321</v>
      </c>
      <c r="F226">
        <v>31</v>
      </c>
      <c r="G226" s="3">
        <f>100*F226/C226</f>
        <v>9.657320872274143</v>
      </c>
      <c r="H226" s="1">
        <f>F226*7</f>
        <v>217</v>
      </c>
      <c r="O226" t="s">
        <v>163</v>
      </c>
      <c r="P226" s="1">
        <f>(Q226/360)*365</f>
        <v>1748.9583333333335</v>
      </c>
      <c r="Q226">
        <f>DAYS360(S226,A226)</f>
        <v>1725</v>
      </c>
      <c r="R226" s="2">
        <f>A226-S226</f>
        <v>1750</v>
      </c>
      <c r="S226" s="2">
        <v>14489</v>
      </c>
    </row>
    <row r="227" spans="1:19" ht="12.75">
      <c r="A227" s="2">
        <v>16239</v>
      </c>
      <c r="B227" t="s">
        <v>167</v>
      </c>
      <c r="C227">
        <v>400</v>
      </c>
      <c r="F227">
        <v>0</v>
      </c>
      <c r="O227" t="s">
        <v>168</v>
      </c>
      <c r="P227" s="1">
        <f>(Q227/360)*365</f>
        <v>1748.9583333333335</v>
      </c>
      <c r="Q227">
        <f>DAYS360(S227,A227)</f>
        <v>1725</v>
      </c>
      <c r="R227" s="2">
        <f>A227-S227</f>
        <v>1750</v>
      </c>
      <c r="S227" s="2">
        <v>14489</v>
      </c>
    </row>
    <row r="228" spans="1:19" ht="12.75">
      <c r="A228" s="2">
        <v>16244</v>
      </c>
      <c r="B228" t="s">
        <v>170</v>
      </c>
      <c r="C228">
        <v>123</v>
      </c>
      <c r="F228">
        <v>8</v>
      </c>
      <c r="G228" s="3">
        <f aca="true" t="shared" si="32" ref="G228:G233">100*F228/C228</f>
        <v>6.504065040650406</v>
      </c>
      <c r="H228" s="1">
        <f>F228*7</f>
        <v>56</v>
      </c>
      <c r="O228" t="s">
        <v>172</v>
      </c>
      <c r="P228" s="1">
        <f>(Q228/360)*365</f>
        <v>1754.0277777777776</v>
      </c>
      <c r="Q228">
        <f>DAYS360(S228,A228)</f>
        <v>1730</v>
      </c>
      <c r="R228" s="2">
        <f>A228-S228</f>
        <v>1755</v>
      </c>
      <c r="S228" s="2">
        <v>14489</v>
      </c>
    </row>
    <row r="229" spans="1:19" ht="12.75">
      <c r="A229" s="2">
        <v>16244</v>
      </c>
      <c r="B229" t="s">
        <v>169</v>
      </c>
      <c r="C229">
        <v>133</v>
      </c>
      <c r="F229">
        <v>37</v>
      </c>
      <c r="G229" s="3">
        <f t="shared" si="32"/>
        <v>27.81954887218045</v>
      </c>
      <c r="H229" s="1">
        <f>F229*7</f>
        <v>259</v>
      </c>
      <c r="O229" t="s">
        <v>171</v>
      </c>
      <c r="P229" s="1">
        <f>(Q229/360)*365</f>
        <v>1754.0277777777776</v>
      </c>
      <c r="Q229">
        <f>DAYS360(S229,A229)</f>
        <v>1730</v>
      </c>
      <c r="R229" s="2">
        <f>A229-S229</f>
        <v>1755</v>
      </c>
      <c r="S229" s="2">
        <v>14489</v>
      </c>
    </row>
    <row r="230" spans="1:30" ht="12.75">
      <c r="A230" s="2" t="s">
        <v>67</v>
      </c>
      <c r="B230" t="s">
        <v>68</v>
      </c>
      <c r="C230">
        <v>244</v>
      </c>
      <c r="D230">
        <v>2752</v>
      </c>
      <c r="F230">
        <v>100</v>
      </c>
      <c r="G230" s="3">
        <f t="shared" si="32"/>
        <v>40.98360655737705</v>
      </c>
      <c r="J230" s="11">
        <f>U230/D230</f>
        <v>0.07085755813953488</v>
      </c>
      <c r="O230" t="s">
        <v>69</v>
      </c>
      <c r="P230" s="1">
        <v>1764</v>
      </c>
      <c r="R230" s="2"/>
      <c r="S230" s="2">
        <v>14489</v>
      </c>
      <c r="U230">
        <v>195</v>
      </c>
      <c r="V230" s="3">
        <f>U230/C230</f>
        <v>0.7991803278688525</v>
      </c>
      <c r="AB230" s="3">
        <v>24</v>
      </c>
      <c r="AD230" s="3">
        <v>17</v>
      </c>
    </row>
    <row r="231" spans="1:34" ht="12.75">
      <c r="A231" s="2">
        <v>16260</v>
      </c>
      <c r="B231" t="s">
        <v>72</v>
      </c>
      <c r="C231">
        <f>SUM(AF231+AH231+AJ231+AL231+AN231)</f>
        <v>1129</v>
      </c>
      <c r="F231">
        <v>58</v>
      </c>
      <c r="G231" s="3">
        <f t="shared" si="32"/>
        <v>5.137289636846767</v>
      </c>
      <c r="H231" s="1">
        <f>F231*10</f>
        <v>580</v>
      </c>
      <c r="L231" s="4">
        <f>F231/Z231</f>
        <v>11.6</v>
      </c>
      <c r="O231" t="s">
        <v>76</v>
      </c>
      <c r="P231" s="1">
        <f>(Q231/360)*365</f>
        <v>1770.2499999999998</v>
      </c>
      <c r="Q231">
        <f>DAYS360(S231,A231)</f>
        <v>1746</v>
      </c>
      <c r="R231" s="2">
        <f>A231-S231</f>
        <v>1771</v>
      </c>
      <c r="S231" s="2">
        <v>14489</v>
      </c>
      <c r="Z231">
        <v>5</v>
      </c>
      <c r="AF231">
        <v>756</v>
      </c>
      <c r="AH231">
        <v>373</v>
      </c>
    </row>
    <row r="232" spans="1:26" ht="12.75">
      <c r="A232" s="2">
        <v>16265</v>
      </c>
      <c r="B232" t="s">
        <v>183</v>
      </c>
      <c r="C232">
        <v>100</v>
      </c>
      <c r="F232">
        <v>12</v>
      </c>
      <c r="G232" s="3">
        <f t="shared" si="32"/>
        <v>12</v>
      </c>
      <c r="H232" s="1">
        <v>56</v>
      </c>
      <c r="O232" t="s">
        <v>207</v>
      </c>
      <c r="P232" s="1">
        <f>(Q232/360)*365</f>
        <v>1775.3194444444446</v>
      </c>
      <c r="Q232">
        <f>DAYS360(S232,A232)</f>
        <v>1751</v>
      </c>
      <c r="R232" s="2">
        <f>A232-S232</f>
        <v>1776</v>
      </c>
      <c r="S232" s="2">
        <v>14489</v>
      </c>
      <c r="Z232">
        <v>1</v>
      </c>
    </row>
    <row r="233" spans="1:21" ht="12.75">
      <c r="A233" s="2">
        <v>16267</v>
      </c>
      <c r="B233" t="s">
        <v>181</v>
      </c>
      <c r="C233">
        <v>127</v>
      </c>
      <c r="F233">
        <v>7</v>
      </c>
      <c r="G233" s="3">
        <f t="shared" si="32"/>
        <v>5.511811023622047</v>
      </c>
      <c r="H233" s="1">
        <v>46</v>
      </c>
      <c r="O233" t="s">
        <v>185</v>
      </c>
      <c r="P233" s="1">
        <f>(Q233/360)*365</f>
        <v>1777.3472222222222</v>
      </c>
      <c r="Q233">
        <f>DAYS360(S233,A233)</f>
        <v>1753</v>
      </c>
      <c r="R233" s="2">
        <f>A233-S233</f>
        <v>1778</v>
      </c>
      <c r="S233" s="2">
        <v>14489</v>
      </c>
      <c r="U233">
        <v>420</v>
      </c>
    </row>
    <row r="234" spans="1:19" ht="12.75">
      <c r="A234" s="2" t="s">
        <v>175</v>
      </c>
      <c r="B234" t="s">
        <v>174</v>
      </c>
      <c r="C234">
        <v>120</v>
      </c>
      <c r="P234" s="1">
        <v>1778</v>
      </c>
      <c r="S234" s="2">
        <v>14489</v>
      </c>
    </row>
    <row r="235" spans="1:19" ht="12.75">
      <c r="A235" s="2" t="s">
        <v>176</v>
      </c>
      <c r="B235" t="s">
        <v>177</v>
      </c>
      <c r="C235">
        <v>3400</v>
      </c>
      <c r="F235">
        <v>12</v>
      </c>
      <c r="G235" s="3">
        <f>100*F235/C235</f>
        <v>0.35294117647058826</v>
      </c>
      <c r="H235" s="1">
        <f>F235*7</f>
        <v>84</v>
      </c>
      <c r="O235" t="s">
        <v>179</v>
      </c>
      <c r="P235" s="1">
        <v>1778</v>
      </c>
      <c r="S235" s="2">
        <v>14489</v>
      </c>
    </row>
    <row r="236" spans="1:19" ht="12.75">
      <c r="A236" s="2" t="s">
        <v>176</v>
      </c>
      <c r="B236" t="s">
        <v>178</v>
      </c>
      <c r="C236">
        <v>1400</v>
      </c>
      <c r="F236">
        <v>12</v>
      </c>
      <c r="G236" s="3">
        <f>100*F236/C236</f>
        <v>0.8571428571428571</v>
      </c>
      <c r="H236" s="1">
        <f>F236*7</f>
        <v>84</v>
      </c>
      <c r="P236" s="1">
        <v>1778</v>
      </c>
      <c r="S236" s="2">
        <v>14489</v>
      </c>
    </row>
    <row r="237" spans="1:19" ht="12.75">
      <c r="A237" s="2" t="s">
        <v>186</v>
      </c>
      <c r="B237" t="s">
        <v>187</v>
      </c>
      <c r="C237">
        <f>C233+C234+C236</f>
        <v>1647</v>
      </c>
      <c r="F237">
        <v>43</v>
      </c>
      <c r="G237" s="3">
        <f>100*F237/C237</f>
        <v>2.610807528840316</v>
      </c>
      <c r="H237" s="1">
        <v>231</v>
      </c>
      <c r="O237" t="s">
        <v>188</v>
      </c>
      <c r="P237" s="1">
        <v>1778</v>
      </c>
      <c r="R237" s="2"/>
      <c r="S237" s="2">
        <v>14489</v>
      </c>
    </row>
    <row r="238" spans="1:19" ht="12.75">
      <c r="A238" s="2">
        <v>16271</v>
      </c>
      <c r="B238" t="s">
        <v>180</v>
      </c>
      <c r="P238" s="1">
        <f>(Q238/360)*365</f>
        <v>1781.4027777777778</v>
      </c>
      <c r="Q238">
        <f>DAYS360(S238,A238)</f>
        <v>1757</v>
      </c>
      <c r="R238" s="2">
        <f>A238-S238</f>
        <v>1782</v>
      </c>
      <c r="S238" s="2">
        <v>14489</v>
      </c>
    </row>
    <row r="239" spans="1:26" ht="12.75">
      <c r="A239" s="2">
        <v>16271</v>
      </c>
      <c r="B239" t="s">
        <v>181</v>
      </c>
      <c r="C239">
        <v>114</v>
      </c>
      <c r="F239">
        <v>24</v>
      </c>
      <c r="G239" s="3">
        <f>100*F239/C239</f>
        <v>21.05263157894737</v>
      </c>
      <c r="H239" s="1">
        <v>129</v>
      </c>
      <c r="O239" t="s">
        <v>182</v>
      </c>
      <c r="P239" s="1">
        <f>(Q239/360)*365</f>
        <v>1781.4027777777778</v>
      </c>
      <c r="Q239">
        <f>DAYS360(S239,A239)</f>
        <v>1757</v>
      </c>
      <c r="R239" s="2">
        <f>A239-S239</f>
        <v>1782</v>
      </c>
      <c r="S239" s="2">
        <v>14489</v>
      </c>
      <c r="Z239">
        <v>3</v>
      </c>
    </row>
    <row r="240" spans="1:19" ht="12.75">
      <c r="A240" s="2">
        <v>16300</v>
      </c>
      <c r="B240" t="s">
        <v>106</v>
      </c>
      <c r="C240">
        <v>461</v>
      </c>
      <c r="F240">
        <v>5</v>
      </c>
      <c r="G240" s="3">
        <f>100*F240/C240</f>
        <v>1.0845986984815619</v>
      </c>
      <c r="H240" s="1">
        <f>F240*7</f>
        <v>35</v>
      </c>
      <c r="P240" s="1">
        <f aca="true" t="shared" si="33" ref="P240:P264">(Q240/360)*365</f>
        <v>1809.7916666666665</v>
      </c>
      <c r="Q240">
        <f aca="true" t="shared" si="34" ref="Q240:Q264">DAYS360(S240,A240)</f>
        <v>1785</v>
      </c>
      <c r="R240" s="2">
        <f aca="true" t="shared" si="35" ref="R240:R264">A240-S240</f>
        <v>1811</v>
      </c>
      <c r="S240" s="2">
        <v>14489</v>
      </c>
    </row>
    <row r="241" spans="1:19" ht="12.75">
      <c r="A241" s="2">
        <v>16300</v>
      </c>
      <c r="B241" t="s">
        <v>208</v>
      </c>
      <c r="C241">
        <v>348</v>
      </c>
      <c r="F241">
        <v>5</v>
      </c>
      <c r="G241" s="3">
        <f>100*F241/C241</f>
        <v>1.4367816091954022</v>
      </c>
      <c r="H241" s="1">
        <f>F241*7</f>
        <v>35</v>
      </c>
      <c r="P241" s="1">
        <f t="shared" si="33"/>
        <v>1809.7916666666665</v>
      </c>
      <c r="Q241">
        <f t="shared" si="34"/>
        <v>1785</v>
      </c>
      <c r="R241" s="2">
        <f t="shared" si="35"/>
        <v>1811</v>
      </c>
      <c r="S241" s="2">
        <v>14489</v>
      </c>
    </row>
    <row r="242" spans="1:19" ht="12.75">
      <c r="A242" s="2">
        <v>16302</v>
      </c>
      <c r="B242" t="s">
        <v>205</v>
      </c>
      <c r="O242" t="s">
        <v>206</v>
      </c>
      <c r="P242" s="1">
        <f t="shared" si="33"/>
        <v>1811.8194444444443</v>
      </c>
      <c r="Q242">
        <f t="shared" si="34"/>
        <v>1787</v>
      </c>
      <c r="R242" s="2">
        <f t="shared" si="35"/>
        <v>1813</v>
      </c>
      <c r="S242" s="2">
        <v>14489</v>
      </c>
    </row>
    <row r="243" spans="1:19" ht="12.75">
      <c r="A243" s="2">
        <v>16313</v>
      </c>
      <c r="B243" t="s">
        <v>106</v>
      </c>
      <c r="C243">
        <v>402</v>
      </c>
      <c r="F243">
        <v>23</v>
      </c>
      <c r="G243" s="3">
        <f>100*F243/C243</f>
        <v>5.721393034825871</v>
      </c>
      <c r="H243" s="1">
        <f>F243*7</f>
        <v>161</v>
      </c>
      <c r="P243" s="1">
        <f t="shared" si="33"/>
        <v>1822.9722222222222</v>
      </c>
      <c r="Q243">
        <f t="shared" si="34"/>
        <v>1798</v>
      </c>
      <c r="R243" s="2">
        <f t="shared" si="35"/>
        <v>1824</v>
      </c>
      <c r="S243" s="2">
        <v>14489</v>
      </c>
    </row>
    <row r="244" spans="1:19" ht="12.75">
      <c r="A244" s="2">
        <v>16313</v>
      </c>
      <c r="B244" t="s">
        <v>210</v>
      </c>
      <c r="C244">
        <v>189</v>
      </c>
      <c r="F244">
        <v>15</v>
      </c>
      <c r="G244" s="3">
        <f>100*F244/C244</f>
        <v>7.936507936507937</v>
      </c>
      <c r="H244" s="1">
        <f>F244*7</f>
        <v>105</v>
      </c>
      <c r="P244" s="1">
        <f t="shared" si="33"/>
        <v>1822.9722222222222</v>
      </c>
      <c r="Q244">
        <f t="shared" si="34"/>
        <v>1798</v>
      </c>
      <c r="R244" s="2">
        <f t="shared" si="35"/>
        <v>1824</v>
      </c>
      <c r="S244" s="2">
        <v>14489</v>
      </c>
    </row>
    <row r="245" spans="1:19" ht="12.75">
      <c r="A245" s="2">
        <v>16316</v>
      </c>
      <c r="B245" t="s">
        <v>85</v>
      </c>
      <c r="D245">
        <v>15000</v>
      </c>
      <c r="J245" s="11">
        <f>U245/D245</f>
        <v>0</v>
      </c>
      <c r="P245" s="1">
        <f t="shared" si="33"/>
        <v>1825</v>
      </c>
      <c r="Q245">
        <f t="shared" si="34"/>
        <v>1800</v>
      </c>
      <c r="R245" s="2">
        <f t="shared" si="35"/>
        <v>1827</v>
      </c>
      <c r="S245" s="2">
        <v>14489</v>
      </c>
    </row>
    <row r="246" spans="1:19" ht="12.75">
      <c r="A246" s="2">
        <v>16318</v>
      </c>
      <c r="B246" t="s">
        <v>211</v>
      </c>
      <c r="C246">
        <v>671</v>
      </c>
      <c r="F246">
        <v>1</v>
      </c>
      <c r="G246" s="3">
        <f aca="true" t="shared" si="36" ref="G246:G259">100*F246/C246</f>
        <v>0.14903129657228018</v>
      </c>
      <c r="H246" s="1">
        <f>F246*7</f>
        <v>7</v>
      </c>
      <c r="O246" t="s">
        <v>212</v>
      </c>
      <c r="P246" s="1">
        <f t="shared" si="33"/>
        <v>1827.0277777777778</v>
      </c>
      <c r="Q246">
        <f t="shared" si="34"/>
        <v>1802</v>
      </c>
      <c r="R246" s="2">
        <f t="shared" si="35"/>
        <v>1829</v>
      </c>
      <c r="S246" s="2">
        <v>14489</v>
      </c>
    </row>
    <row r="247" spans="1:19" ht="12.75">
      <c r="A247" s="2">
        <v>16326</v>
      </c>
      <c r="B247" t="s">
        <v>85</v>
      </c>
      <c r="C247">
        <v>240</v>
      </c>
      <c r="D247">
        <v>12500</v>
      </c>
      <c r="E247">
        <v>70000</v>
      </c>
      <c r="F247">
        <v>12</v>
      </c>
      <c r="G247" s="3">
        <f t="shared" si="36"/>
        <v>5</v>
      </c>
      <c r="H247" s="1">
        <f>F247*7</f>
        <v>84</v>
      </c>
      <c r="I247" s="10">
        <f>D247/H247</f>
        <v>148.8095238095238</v>
      </c>
      <c r="J247" s="11">
        <f>U247/D247</f>
        <v>0</v>
      </c>
      <c r="K247" s="12">
        <f>U247/E247</f>
        <v>0</v>
      </c>
      <c r="O247" t="s">
        <v>213</v>
      </c>
      <c r="P247" s="1">
        <f t="shared" si="33"/>
        <v>1835.138888888889</v>
      </c>
      <c r="Q247">
        <f t="shared" si="34"/>
        <v>1810</v>
      </c>
      <c r="R247" s="2">
        <f t="shared" si="35"/>
        <v>1837</v>
      </c>
      <c r="S247" s="2">
        <v>14489</v>
      </c>
    </row>
    <row r="248" spans="1:19" ht="12.75">
      <c r="A248" s="2">
        <v>16327</v>
      </c>
      <c r="B248" t="s">
        <v>32</v>
      </c>
      <c r="C248">
        <v>387</v>
      </c>
      <c r="F248">
        <v>17</v>
      </c>
      <c r="G248" s="3">
        <f t="shared" si="36"/>
        <v>4.392764857881137</v>
      </c>
      <c r="H248" s="1">
        <f>F248*7</f>
        <v>119</v>
      </c>
      <c r="O248" t="s">
        <v>214</v>
      </c>
      <c r="P248" s="1">
        <f t="shared" si="33"/>
        <v>1836.1527777777778</v>
      </c>
      <c r="Q248">
        <f t="shared" si="34"/>
        <v>1811</v>
      </c>
      <c r="R248" s="2">
        <f t="shared" si="35"/>
        <v>1838</v>
      </c>
      <c r="S248" s="2">
        <v>14489</v>
      </c>
    </row>
    <row r="249" spans="1:19" ht="12.75">
      <c r="A249" s="2">
        <v>16327</v>
      </c>
      <c r="B249" t="s">
        <v>94</v>
      </c>
      <c r="C249">
        <v>217</v>
      </c>
      <c r="F249">
        <v>4</v>
      </c>
      <c r="G249" s="3">
        <f t="shared" si="36"/>
        <v>1.8433179723502304</v>
      </c>
      <c r="H249" s="1">
        <f>F249*7</f>
        <v>28</v>
      </c>
      <c r="O249" t="s">
        <v>215</v>
      </c>
      <c r="P249" s="1">
        <f>(Q249/360)*365</f>
        <v>1836.1527777777778</v>
      </c>
      <c r="Q249">
        <f>DAYS360(S249,A249)</f>
        <v>1811</v>
      </c>
      <c r="R249" s="2">
        <f>A249-S249</f>
        <v>1838</v>
      </c>
      <c r="S249" s="2">
        <v>14489</v>
      </c>
    </row>
    <row r="250" spans="1:19" ht="12.75">
      <c r="A250" s="2" t="s">
        <v>51</v>
      </c>
      <c r="B250" t="s">
        <v>221</v>
      </c>
      <c r="C250">
        <v>1000</v>
      </c>
      <c r="F250">
        <v>7</v>
      </c>
      <c r="G250" s="3">
        <f t="shared" si="36"/>
        <v>0.7</v>
      </c>
      <c r="H250" s="1">
        <f>F250*2</f>
        <v>14</v>
      </c>
      <c r="P250" s="1">
        <v>1839</v>
      </c>
      <c r="R250" s="2"/>
      <c r="S250" s="2">
        <v>14489</v>
      </c>
    </row>
    <row r="251" spans="1:29" ht="12.75">
      <c r="A251" s="2">
        <v>16330</v>
      </c>
      <c r="B251" t="s">
        <v>208</v>
      </c>
      <c r="C251">
        <v>483</v>
      </c>
      <c r="F251">
        <v>6</v>
      </c>
      <c r="G251" s="3">
        <f t="shared" si="36"/>
        <v>1.2422360248447204</v>
      </c>
      <c r="H251" s="1">
        <f>F251*7</f>
        <v>42</v>
      </c>
      <c r="O251" t="s">
        <v>216</v>
      </c>
      <c r="P251" s="1">
        <f t="shared" si="33"/>
        <v>1839.1944444444443</v>
      </c>
      <c r="Q251">
        <f t="shared" si="34"/>
        <v>1814</v>
      </c>
      <c r="R251" s="2">
        <f t="shared" si="35"/>
        <v>1841</v>
      </c>
      <c r="S251" s="2">
        <v>14489</v>
      </c>
      <c r="AC251">
        <v>6</v>
      </c>
    </row>
    <row r="252" spans="1:19" ht="12.75">
      <c r="A252" s="2">
        <v>16330</v>
      </c>
      <c r="B252" t="s">
        <v>19</v>
      </c>
      <c r="C252">
        <v>44</v>
      </c>
      <c r="F252">
        <v>4</v>
      </c>
      <c r="G252" s="3">
        <f t="shared" si="36"/>
        <v>9.090909090909092</v>
      </c>
      <c r="H252" s="1">
        <f>F252*2</f>
        <v>8</v>
      </c>
      <c r="O252" t="s">
        <v>217</v>
      </c>
      <c r="P252" s="1">
        <f t="shared" si="33"/>
        <v>1839.1944444444443</v>
      </c>
      <c r="Q252">
        <f t="shared" si="34"/>
        <v>1814</v>
      </c>
      <c r="R252" s="2">
        <f t="shared" si="35"/>
        <v>1841</v>
      </c>
      <c r="S252" s="2">
        <v>14489</v>
      </c>
    </row>
    <row r="253" spans="1:19" ht="12.75">
      <c r="A253" s="2">
        <v>16330</v>
      </c>
      <c r="B253" t="s">
        <v>218</v>
      </c>
      <c r="C253">
        <v>164</v>
      </c>
      <c r="F253">
        <v>1</v>
      </c>
      <c r="G253" s="3">
        <f t="shared" si="36"/>
        <v>0.6097560975609756</v>
      </c>
      <c r="H253" s="1">
        <f>F253*7</f>
        <v>7</v>
      </c>
      <c r="P253" s="1">
        <f>(Q253/360)*365</f>
        <v>1839.1944444444443</v>
      </c>
      <c r="Q253">
        <f>DAYS360(S253,A253)</f>
        <v>1814</v>
      </c>
      <c r="R253" s="2">
        <f>A253-S253</f>
        <v>1841</v>
      </c>
      <c r="S253" s="2">
        <v>14489</v>
      </c>
    </row>
    <row r="254" spans="1:19" ht="12.75">
      <c r="A254" s="2">
        <v>16330</v>
      </c>
      <c r="B254" t="s">
        <v>219</v>
      </c>
      <c r="C254">
        <f>SUM(C251:C253)</f>
        <v>691</v>
      </c>
      <c r="F254">
        <f>SUM(F251:F253)</f>
        <v>11</v>
      </c>
      <c r="G254" s="3">
        <f t="shared" si="36"/>
        <v>1.5918958031837915</v>
      </c>
      <c r="H254" s="1">
        <f>SUM(H251:H253)</f>
        <v>57</v>
      </c>
      <c r="P254" s="1">
        <f t="shared" si="33"/>
        <v>1839.1944444444443</v>
      </c>
      <c r="Q254">
        <f t="shared" si="34"/>
        <v>1814</v>
      </c>
      <c r="R254" s="2">
        <f t="shared" si="35"/>
        <v>1841</v>
      </c>
      <c r="S254" s="2">
        <v>14489</v>
      </c>
    </row>
    <row r="255" spans="1:19" ht="12.75">
      <c r="A255" s="2">
        <v>16334</v>
      </c>
      <c r="B255" t="s">
        <v>29</v>
      </c>
      <c r="C255">
        <v>300</v>
      </c>
      <c r="F255">
        <v>5</v>
      </c>
      <c r="G255" s="3">
        <f t="shared" si="36"/>
        <v>1.6666666666666667</v>
      </c>
      <c r="H255" s="1">
        <f>F255*7</f>
        <v>35</v>
      </c>
      <c r="O255" t="s">
        <v>220</v>
      </c>
      <c r="P255" s="1">
        <f>(Q255/360)*365</f>
        <v>1843.25</v>
      </c>
      <c r="Q255">
        <f aca="true" t="shared" si="37" ref="Q255:Q260">DAYS360(S255,A255)</f>
        <v>1818</v>
      </c>
      <c r="R255" s="2">
        <f aca="true" t="shared" si="38" ref="R255:R260">A255-S255</f>
        <v>1845</v>
      </c>
      <c r="S255" s="2">
        <v>14489</v>
      </c>
    </row>
    <row r="256" spans="1:19" ht="12.75">
      <c r="A256" s="2">
        <v>16345</v>
      </c>
      <c r="B256" t="s">
        <v>2</v>
      </c>
      <c r="C256">
        <v>46</v>
      </c>
      <c r="D256">
        <v>198</v>
      </c>
      <c r="E256">
        <v>1560</v>
      </c>
      <c r="F256">
        <v>0</v>
      </c>
      <c r="G256" s="3">
        <f t="shared" si="36"/>
        <v>0</v>
      </c>
      <c r="H256" s="1">
        <v>1</v>
      </c>
      <c r="I256" s="10">
        <f>D256/H256</f>
        <v>198</v>
      </c>
      <c r="J256" s="11">
        <f>U256/D256</f>
        <v>0</v>
      </c>
      <c r="K256" s="12">
        <f>U256/E256</f>
        <v>0</v>
      </c>
      <c r="O256" t="s">
        <v>222</v>
      </c>
      <c r="P256" s="1">
        <f>(Q256/360)*365</f>
        <v>1854.4027777777778</v>
      </c>
      <c r="Q256">
        <f t="shared" si="37"/>
        <v>1829</v>
      </c>
      <c r="R256" s="2">
        <f t="shared" si="38"/>
        <v>1856</v>
      </c>
      <c r="S256" s="2">
        <v>14489</v>
      </c>
    </row>
    <row r="257" spans="1:19" ht="12.75">
      <c r="A257" s="2">
        <v>16359</v>
      </c>
      <c r="B257" t="s">
        <v>223</v>
      </c>
      <c r="C257">
        <v>1000</v>
      </c>
      <c r="F257">
        <v>14</v>
      </c>
      <c r="G257" s="3">
        <f t="shared" si="36"/>
        <v>1.4</v>
      </c>
      <c r="H257" s="1">
        <f>F257*7</f>
        <v>98</v>
      </c>
      <c r="O257" t="s">
        <v>225</v>
      </c>
      <c r="P257" s="1">
        <f aca="true" t="shared" si="39" ref="P257:P299">(Q257/360)*365</f>
        <v>1868.5972222222222</v>
      </c>
      <c r="Q257">
        <f t="shared" si="37"/>
        <v>1843</v>
      </c>
      <c r="R257" s="2">
        <f t="shared" si="38"/>
        <v>1870</v>
      </c>
      <c r="S257" s="2">
        <v>14489</v>
      </c>
    </row>
    <row r="258" spans="1:19" ht="12.75">
      <c r="A258" s="2">
        <v>16359</v>
      </c>
      <c r="B258" t="s">
        <v>224</v>
      </c>
      <c r="C258">
        <v>1250</v>
      </c>
      <c r="F258">
        <v>6</v>
      </c>
      <c r="G258" s="3">
        <f t="shared" si="36"/>
        <v>0.48</v>
      </c>
      <c r="H258" s="1">
        <f>F258*10</f>
        <v>60</v>
      </c>
      <c r="O258" t="s">
        <v>225</v>
      </c>
      <c r="P258" s="1">
        <f t="shared" si="39"/>
        <v>1868.5972222222222</v>
      </c>
      <c r="Q258">
        <f t="shared" si="37"/>
        <v>1843</v>
      </c>
      <c r="R258" s="2">
        <f t="shared" si="38"/>
        <v>1870</v>
      </c>
      <c r="S258" s="2">
        <v>14489</v>
      </c>
    </row>
    <row r="259" spans="1:19" ht="12.75">
      <c r="A259" s="2">
        <v>16359</v>
      </c>
      <c r="B259" t="s">
        <v>223</v>
      </c>
      <c r="C259">
        <v>1000</v>
      </c>
      <c r="F259">
        <v>7</v>
      </c>
      <c r="G259" s="3">
        <f t="shared" si="36"/>
        <v>0.7</v>
      </c>
      <c r="H259" s="1">
        <f>F259*7</f>
        <v>49</v>
      </c>
      <c r="O259" t="s">
        <v>226</v>
      </c>
      <c r="P259" s="1">
        <f t="shared" si="39"/>
        <v>1868.5972222222222</v>
      </c>
      <c r="Q259">
        <f t="shared" si="37"/>
        <v>1843</v>
      </c>
      <c r="R259" s="2">
        <f t="shared" si="38"/>
        <v>1870</v>
      </c>
      <c r="S259" s="2">
        <v>14489</v>
      </c>
    </row>
    <row r="260" spans="1:22" ht="12.75">
      <c r="A260" s="2">
        <v>16359</v>
      </c>
      <c r="B260" t="s">
        <v>107</v>
      </c>
      <c r="C260">
        <v>240</v>
      </c>
      <c r="D260">
        <v>561</v>
      </c>
      <c r="J260" s="11">
        <f>U260/D260</f>
        <v>1.6042780748663101</v>
      </c>
      <c r="P260" s="1">
        <f>(Q260/360)*365</f>
        <v>1868.5972222222222</v>
      </c>
      <c r="Q260">
        <f t="shared" si="37"/>
        <v>1843</v>
      </c>
      <c r="R260" s="2">
        <f t="shared" si="38"/>
        <v>1870</v>
      </c>
      <c r="S260" s="2">
        <v>14489</v>
      </c>
      <c r="U260">
        <v>900</v>
      </c>
      <c r="V260" s="3">
        <f>U260/C260</f>
        <v>3.75</v>
      </c>
    </row>
    <row r="261" spans="1:19" ht="12.75">
      <c r="A261" s="2" t="s">
        <v>227</v>
      </c>
      <c r="B261" t="s">
        <v>228</v>
      </c>
      <c r="C261">
        <v>6724</v>
      </c>
      <c r="F261">
        <v>50</v>
      </c>
      <c r="G261" s="3">
        <f>100*F261/C261</f>
        <v>0.74360499702558</v>
      </c>
      <c r="H261" s="1">
        <f>F261*7</f>
        <v>350</v>
      </c>
      <c r="P261" s="1">
        <v>1870</v>
      </c>
      <c r="R261" s="2"/>
      <c r="S261" s="2">
        <v>14489</v>
      </c>
    </row>
    <row r="262" spans="1:27" ht="12.75">
      <c r="A262" s="2" t="s">
        <v>227</v>
      </c>
      <c r="B262" t="s">
        <v>229</v>
      </c>
      <c r="C262">
        <v>8072</v>
      </c>
      <c r="F262">
        <v>54</v>
      </c>
      <c r="G262" s="3">
        <f>100*F262/C262</f>
        <v>0.6689791873141725</v>
      </c>
      <c r="H262" s="1">
        <f>F262*7</f>
        <v>378</v>
      </c>
      <c r="O262" t="s">
        <v>230</v>
      </c>
      <c r="P262" s="1">
        <v>1870</v>
      </c>
      <c r="R262" s="2"/>
      <c r="S262" s="2">
        <v>14489</v>
      </c>
      <c r="AA262">
        <v>58</v>
      </c>
    </row>
    <row r="263" spans="1:19" ht="12.75">
      <c r="A263" s="2">
        <v>16368</v>
      </c>
      <c r="B263" t="s">
        <v>33</v>
      </c>
      <c r="D263">
        <v>12000</v>
      </c>
      <c r="J263" s="11">
        <f>U263/D263</f>
        <v>0</v>
      </c>
      <c r="P263" s="1">
        <f>(Q263/360)*365</f>
        <v>1877.7222222222224</v>
      </c>
      <c r="Q263">
        <f>DAYS360(S263,A263)</f>
        <v>1852</v>
      </c>
      <c r="R263" s="2">
        <f>A263-S263</f>
        <v>1879</v>
      </c>
      <c r="S263" s="2">
        <v>14489</v>
      </c>
    </row>
    <row r="264" spans="1:19" ht="12.75">
      <c r="A264" s="2">
        <v>16378</v>
      </c>
      <c r="B264" t="s">
        <v>41</v>
      </c>
      <c r="C264">
        <v>961</v>
      </c>
      <c r="F264">
        <v>19</v>
      </c>
      <c r="G264" s="3">
        <f>100*F264/C264</f>
        <v>1.9771071800208118</v>
      </c>
      <c r="H264" s="1">
        <f>F264*7</f>
        <v>133</v>
      </c>
      <c r="O264" t="s">
        <v>232</v>
      </c>
      <c r="P264" s="1">
        <f t="shared" si="33"/>
        <v>1886.8472222222222</v>
      </c>
      <c r="Q264">
        <f t="shared" si="34"/>
        <v>1861</v>
      </c>
      <c r="R264" s="2">
        <f t="shared" si="35"/>
        <v>1889</v>
      </c>
      <c r="S264" s="2">
        <v>14489</v>
      </c>
    </row>
    <row r="265" spans="1:19" ht="12.75">
      <c r="A265" s="2">
        <v>16380</v>
      </c>
      <c r="B265" t="s">
        <v>82</v>
      </c>
      <c r="C265">
        <v>749</v>
      </c>
      <c r="P265" s="1">
        <f>(Q265/360)*365</f>
        <v>1888.875</v>
      </c>
      <c r="Q265">
        <f>DAYS360(S265,A265)</f>
        <v>1863</v>
      </c>
      <c r="R265" s="2">
        <f>A265-S265</f>
        <v>1891</v>
      </c>
      <c r="S265" s="2">
        <v>14489</v>
      </c>
    </row>
    <row r="266" spans="1:19" ht="12.75">
      <c r="A266" s="2">
        <v>16380</v>
      </c>
      <c r="B266" t="s">
        <v>233</v>
      </c>
      <c r="C266">
        <v>176</v>
      </c>
      <c r="P266" s="1">
        <f>(Q266/360)*365</f>
        <v>1888.875</v>
      </c>
      <c r="Q266">
        <f>DAYS360(S266,A266)</f>
        <v>1863</v>
      </c>
      <c r="R266" s="2">
        <f>A266-S266</f>
        <v>1891</v>
      </c>
      <c r="S266" s="2">
        <v>14489</v>
      </c>
    </row>
    <row r="267" spans="1:19" ht="12.75">
      <c r="A267" s="2">
        <v>16380</v>
      </c>
      <c r="B267" t="s">
        <v>234</v>
      </c>
      <c r="C267">
        <f>SUM(C265:C266)</f>
        <v>925</v>
      </c>
      <c r="F267">
        <v>31</v>
      </c>
      <c r="G267" s="3">
        <f aca="true" t="shared" si="40" ref="G267:G285">100*F267/C267</f>
        <v>3.3513513513513513</v>
      </c>
      <c r="H267" s="1">
        <f>F267*7</f>
        <v>217</v>
      </c>
      <c r="O267" t="s">
        <v>235</v>
      </c>
      <c r="P267" s="1">
        <f t="shared" si="39"/>
        <v>1888.875</v>
      </c>
      <c r="Q267">
        <f>DAYS360(S267,A267)</f>
        <v>1863</v>
      </c>
      <c r="R267" s="2">
        <f>A267-S267</f>
        <v>1891</v>
      </c>
      <c r="S267" s="2">
        <v>14489</v>
      </c>
    </row>
    <row r="268" spans="1:19" ht="12.75">
      <c r="A268" s="2">
        <v>16387</v>
      </c>
      <c r="B268" t="s">
        <v>240</v>
      </c>
      <c r="C268">
        <v>351</v>
      </c>
      <c r="D268">
        <v>3000</v>
      </c>
      <c r="F268">
        <v>1</v>
      </c>
      <c r="G268" s="3">
        <f t="shared" si="40"/>
        <v>0.2849002849002849</v>
      </c>
      <c r="H268" s="1">
        <f>F268*7</f>
        <v>7</v>
      </c>
      <c r="I268" s="10">
        <f>D268/H268</f>
        <v>428.57142857142856</v>
      </c>
      <c r="J268" s="11">
        <f>U268/D268</f>
        <v>0</v>
      </c>
      <c r="O268" t="s">
        <v>241</v>
      </c>
      <c r="P268" s="1">
        <f t="shared" si="39"/>
        <v>1895.9722222222224</v>
      </c>
      <c r="Q268">
        <f>DAYS360(S268,A268)</f>
        <v>1870</v>
      </c>
      <c r="R268" s="2">
        <f>A268-S268</f>
        <v>1898</v>
      </c>
      <c r="S268" s="2">
        <v>14489</v>
      </c>
    </row>
    <row r="269" spans="1:28" ht="12.75">
      <c r="A269" s="2" t="s">
        <v>237</v>
      </c>
      <c r="B269" t="s">
        <v>229</v>
      </c>
      <c r="C269">
        <v>9000</v>
      </c>
      <c r="F269">
        <v>98</v>
      </c>
      <c r="G269" s="3">
        <f t="shared" si="40"/>
        <v>1.0888888888888888</v>
      </c>
      <c r="H269" s="1">
        <f>F269*7</f>
        <v>686</v>
      </c>
      <c r="P269" s="1">
        <v>1900</v>
      </c>
      <c r="R269" s="2"/>
      <c r="S269" s="2">
        <v>14489</v>
      </c>
      <c r="AA269">
        <v>87</v>
      </c>
      <c r="AB269" s="3">
        <f>100*AA269/F269</f>
        <v>88.77551020408163</v>
      </c>
    </row>
    <row r="270" spans="1:19" ht="12.75">
      <c r="A270" s="2" t="s">
        <v>237</v>
      </c>
      <c r="B270" t="s">
        <v>238</v>
      </c>
      <c r="C270">
        <v>1700</v>
      </c>
      <c r="F270">
        <v>10</v>
      </c>
      <c r="G270" s="3">
        <f t="shared" si="40"/>
        <v>0.5882352941176471</v>
      </c>
      <c r="H270" s="1">
        <f>F270*2</f>
        <v>20</v>
      </c>
      <c r="P270" s="1">
        <v>1900</v>
      </c>
      <c r="R270" s="2"/>
      <c r="S270" s="2">
        <v>14489</v>
      </c>
    </row>
    <row r="271" spans="1:19" ht="12.75">
      <c r="A271" s="2" t="s">
        <v>237</v>
      </c>
      <c r="B271" t="s">
        <v>228</v>
      </c>
      <c r="C271">
        <v>4500</v>
      </c>
      <c r="F271">
        <v>43</v>
      </c>
      <c r="G271" s="3">
        <f t="shared" si="40"/>
        <v>0.9555555555555556</v>
      </c>
      <c r="H271" s="1">
        <f>F271*7</f>
        <v>301</v>
      </c>
      <c r="O271" t="s">
        <v>239</v>
      </c>
      <c r="P271" s="1">
        <v>1900</v>
      </c>
      <c r="R271" s="2"/>
      <c r="S271" s="2">
        <v>14489</v>
      </c>
    </row>
    <row r="272" spans="1:19" ht="12.75">
      <c r="A272" s="2">
        <v>16406</v>
      </c>
      <c r="B272" t="s">
        <v>223</v>
      </c>
      <c r="C272">
        <v>551</v>
      </c>
      <c r="O272" t="s">
        <v>236</v>
      </c>
      <c r="P272" s="1">
        <f t="shared" si="39"/>
        <v>1915.2361111111109</v>
      </c>
      <c r="Q272">
        <f>DAYS360(S272,A272)</f>
        <v>1889</v>
      </c>
      <c r="R272" s="2">
        <f>A272-S272</f>
        <v>1917</v>
      </c>
      <c r="S272" s="2">
        <v>14489</v>
      </c>
    </row>
    <row r="273" spans="1:26" ht="12.75">
      <c r="A273" s="2" t="s">
        <v>242</v>
      </c>
      <c r="B273" t="s">
        <v>229</v>
      </c>
      <c r="C273">
        <v>9600</v>
      </c>
      <c r="F273">
        <v>104</v>
      </c>
      <c r="G273" s="3">
        <f t="shared" si="40"/>
        <v>1.0833333333333333</v>
      </c>
      <c r="H273" s="1">
        <f>F273*7</f>
        <v>728</v>
      </c>
      <c r="L273" s="4">
        <f>F273/Z273</f>
        <v>0.9122807017543859</v>
      </c>
      <c r="O273" t="s">
        <v>245</v>
      </c>
      <c r="P273" s="1">
        <v>1930</v>
      </c>
      <c r="R273" s="2"/>
      <c r="S273" s="2">
        <v>14489</v>
      </c>
      <c r="Z273">
        <v>114</v>
      </c>
    </row>
    <row r="274" spans="1:19" ht="12.75">
      <c r="A274" s="2" t="s">
        <v>242</v>
      </c>
      <c r="B274" t="s">
        <v>228</v>
      </c>
      <c r="C274">
        <v>4900</v>
      </c>
      <c r="F274">
        <v>30</v>
      </c>
      <c r="G274" s="3">
        <f t="shared" si="40"/>
        <v>0.6122448979591837</v>
      </c>
      <c r="H274" s="1">
        <f>F274*7</f>
        <v>210</v>
      </c>
      <c r="P274" s="1">
        <v>1930</v>
      </c>
      <c r="R274" s="2"/>
      <c r="S274" s="2">
        <v>14489</v>
      </c>
    </row>
    <row r="275" spans="1:28" ht="12.75">
      <c r="A275" s="2" t="s">
        <v>242</v>
      </c>
      <c r="B275" t="s">
        <v>234</v>
      </c>
      <c r="C275">
        <v>14500</v>
      </c>
      <c r="F275">
        <f>SUM(F273:F274)</f>
        <v>134</v>
      </c>
      <c r="G275" s="3">
        <f t="shared" si="40"/>
        <v>0.9241379310344827</v>
      </c>
      <c r="H275" s="1">
        <f>F275*7</f>
        <v>938</v>
      </c>
      <c r="L275" s="4">
        <f>F275/Z275</f>
        <v>1.1754385964912282</v>
      </c>
      <c r="O275" t="s">
        <v>244</v>
      </c>
      <c r="P275" s="1">
        <v>1930</v>
      </c>
      <c r="R275" s="2"/>
      <c r="S275" s="2">
        <v>14489</v>
      </c>
      <c r="Z275">
        <v>114</v>
      </c>
      <c r="AA275">
        <v>81</v>
      </c>
      <c r="AB275" s="3">
        <f>100*AA275/F275</f>
        <v>60.44776119402985</v>
      </c>
    </row>
    <row r="276" spans="1:28" ht="12.75">
      <c r="A276" s="2" t="s">
        <v>242</v>
      </c>
      <c r="B276" t="s">
        <v>243</v>
      </c>
      <c r="C276">
        <v>2000</v>
      </c>
      <c r="F276">
        <v>9</v>
      </c>
      <c r="G276" s="3">
        <f t="shared" si="40"/>
        <v>0.45</v>
      </c>
      <c r="H276" s="1">
        <f>F276*2</f>
        <v>18</v>
      </c>
      <c r="P276" s="1">
        <v>1930</v>
      </c>
      <c r="R276" s="2"/>
      <c r="S276" s="2">
        <v>14489</v>
      </c>
      <c r="AA276">
        <v>4</v>
      </c>
      <c r="AB276" s="3">
        <f>100*AA276/F276</f>
        <v>44.44444444444444</v>
      </c>
    </row>
    <row r="277" spans="1:26" ht="12.75">
      <c r="A277" s="2">
        <v>16438</v>
      </c>
      <c r="B277" t="s">
        <v>246</v>
      </c>
      <c r="C277">
        <v>1000</v>
      </c>
      <c r="F277">
        <v>300</v>
      </c>
      <c r="G277" s="3">
        <f t="shared" si="40"/>
        <v>30</v>
      </c>
      <c r="H277" s="1">
        <f>F277*2</f>
        <v>600</v>
      </c>
      <c r="L277" s="4">
        <f>F277/Z277</f>
        <v>1.5</v>
      </c>
      <c r="O277" t="s">
        <v>247</v>
      </c>
      <c r="P277" s="1">
        <f t="shared" si="39"/>
        <v>1946.6666666666665</v>
      </c>
      <c r="Q277">
        <f>DAYS360(S277,A277)</f>
        <v>1920</v>
      </c>
      <c r="R277" s="2">
        <f>A277-S277</f>
        <v>1949</v>
      </c>
      <c r="S277" s="2">
        <v>14489</v>
      </c>
      <c r="Z277">
        <v>200</v>
      </c>
    </row>
    <row r="278" spans="1:22" ht="12.75">
      <c r="A278" s="2" t="s">
        <v>70</v>
      </c>
      <c r="B278" t="s">
        <v>68</v>
      </c>
      <c r="C278">
        <v>1115</v>
      </c>
      <c r="O278" t="s">
        <v>71</v>
      </c>
      <c r="P278" s="1">
        <v>1947</v>
      </c>
      <c r="R278" s="2"/>
      <c r="S278" s="2">
        <v>14489</v>
      </c>
      <c r="U278">
        <v>1115</v>
      </c>
      <c r="V278" s="3">
        <f>U278/C278</f>
        <v>1</v>
      </c>
    </row>
    <row r="279" spans="1:19" ht="12.75">
      <c r="A279" s="2">
        <v>16442</v>
      </c>
      <c r="B279" t="s">
        <v>249</v>
      </c>
      <c r="C279">
        <v>650</v>
      </c>
      <c r="F279">
        <v>31</v>
      </c>
      <c r="G279" s="3">
        <f t="shared" si="40"/>
        <v>4.769230769230769</v>
      </c>
      <c r="H279" s="1">
        <f>F279*7</f>
        <v>217</v>
      </c>
      <c r="O279" t="s">
        <v>250</v>
      </c>
      <c r="P279" s="1">
        <f t="shared" si="39"/>
        <v>1950.7222222222222</v>
      </c>
      <c r="Q279">
        <f aca="true" t="shared" si="41" ref="Q279:Q284">DAYS360(S279,A279)</f>
        <v>1924</v>
      </c>
      <c r="R279" s="2">
        <f aca="true" t="shared" si="42" ref="R279:R284">A279-S279</f>
        <v>1953</v>
      </c>
      <c r="S279" s="2">
        <v>14489</v>
      </c>
    </row>
    <row r="280" spans="1:19" ht="12.75">
      <c r="A280" s="2">
        <v>16442</v>
      </c>
      <c r="B280" t="s">
        <v>238</v>
      </c>
      <c r="C280">
        <v>138</v>
      </c>
      <c r="F280">
        <v>4</v>
      </c>
      <c r="G280" s="3">
        <f t="shared" si="40"/>
        <v>2.898550724637681</v>
      </c>
      <c r="H280" s="1">
        <f>F280*2</f>
        <v>8</v>
      </c>
      <c r="O280" t="s">
        <v>251</v>
      </c>
      <c r="P280" s="1">
        <f t="shared" si="39"/>
        <v>1950.7222222222222</v>
      </c>
      <c r="Q280">
        <f t="shared" si="41"/>
        <v>1924</v>
      </c>
      <c r="R280" s="2">
        <f t="shared" si="42"/>
        <v>1953</v>
      </c>
      <c r="S280" s="2">
        <v>14489</v>
      </c>
    </row>
    <row r="281" spans="1:19" ht="12.75">
      <c r="A281" s="2">
        <v>16443</v>
      </c>
      <c r="B281" t="s">
        <v>132</v>
      </c>
      <c r="F281">
        <v>15</v>
      </c>
      <c r="P281" s="1">
        <f t="shared" si="39"/>
        <v>1951.736111111111</v>
      </c>
      <c r="Q281">
        <f t="shared" si="41"/>
        <v>1925</v>
      </c>
      <c r="R281" s="2">
        <f t="shared" si="42"/>
        <v>1954</v>
      </c>
      <c r="S281" s="2">
        <v>14489</v>
      </c>
    </row>
    <row r="282" spans="1:19" ht="12.75">
      <c r="A282" s="2">
        <v>16444</v>
      </c>
      <c r="B282" t="s">
        <v>72</v>
      </c>
      <c r="F282">
        <v>10</v>
      </c>
      <c r="P282" s="1">
        <f t="shared" si="39"/>
        <v>1952.7499999999998</v>
      </c>
      <c r="Q282">
        <f t="shared" si="41"/>
        <v>1926</v>
      </c>
      <c r="R282" s="2">
        <f t="shared" si="42"/>
        <v>1955</v>
      </c>
      <c r="S282" s="2">
        <v>14489</v>
      </c>
    </row>
    <row r="283" spans="1:19" ht="12.75">
      <c r="A283" s="2">
        <v>16445</v>
      </c>
      <c r="B283" t="s">
        <v>60</v>
      </c>
      <c r="F283">
        <v>17</v>
      </c>
      <c r="P283" s="1">
        <f t="shared" si="39"/>
        <v>1953.763888888889</v>
      </c>
      <c r="Q283">
        <f t="shared" si="41"/>
        <v>1927</v>
      </c>
      <c r="R283" s="2">
        <f t="shared" si="42"/>
        <v>1956</v>
      </c>
      <c r="S283" s="2">
        <v>14489</v>
      </c>
    </row>
    <row r="284" spans="1:19" ht="12.75">
      <c r="A284" s="2">
        <v>16446</v>
      </c>
      <c r="B284" s="2" t="s">
        <v>252</v>
      </c>
      <c r="F284">
        <v>10</v>
      </c>
      <c r="P284" s="1">
        <f t="shared" si="39"/>
        <v>1954.7777777777776</v>
      </c>
      <c r="Q284">
        <f t="shared" si="41"/>
        <v>1928</v>
      </c>
      <c r="R284" s="2">
        <f t="shared" si="42"/>
        <v>1957</v>
      </c>
      <c r="S284" s="2">
        <v>14489</v>
      </c>
    </row>
    <row r="285" spans="1:28" ht="12.75">
      <c r="A285" s="2" t="s">
        <v>248</v>
      </c>
      <c r="B285" t="s">
        <v>229</v>
      </c>
      <c r="C285">
        <v>7300</v>
      </c>
      <c r="F285">
        <v>134</v>
      </c>
      <c r="G285" s="3">
        <f t="shared" si="40"/>
        <v>1.8356164383561644</v>
      </c>
      <c r="H285" s="1">
        <f>F285*7</f>
        <v>938</v>
      </c>
      <c r="L285" s="4">
        <f>F285/Z285</f>
        <v>2.851063829787234</v>
      </c>
      <c r="P285" s="1">
        <v>1961</v>
      </c>
      <c r="R285" s="2"/>
      <c r="S285" s="2">
        <v>14489</v>
      </c>
      <c r="Z285">
        <v>47</v>
      </c>
      <c r="AA285">
        <v>117</v>
      </c>
      <c r="AB285" s="3">
        <f>100*AA285/F285</f>
        <v>87.31343283582089</v>
      </c>
    </row>
    <row r="286" spans="1:19" ht="12.75">
      <c r="A286" s="2" t="s">
        <v>248</v>
      </c>
      <c r="B286" t="s">
        <v>228</v>
      </c>
      <c r="G286" s="3">
        <v>1</v>
      </c>
      <c r="P286" s="1">
        <v>1961</v>
      </c>
      <c r="R286" s="2"/>
      <c r="S286" s="2">
        <v>14489</v>
      </c>
    </row>
    <row r="287" spans="1:19" ht="12.75">
      <c r="A287" s="2">
        <v>16481</v>
      </c>
      <c r="B287" t="s">
        <v>259</v>
      </c>
      <c r="O287" t="s">
        <v>260</v>
      </c>
      <c r="P287" s="1">
        <f t="shared" si="39"/>
        <v>1989.25</v>
      </c>
      <c r="Q287">
        <f aca="true" t="shared" si="43" ref="Q287:Q292">DAYS360(S287,A287)</f>
        <v>1962</v>
      </c>
      <c r="R287" s="2">
        <f aca="true" t="shared" si="44" ref="R287:R292">A287-S287</f>
        <v>1992</v>
      </c>
      <c r="S287" s="2">
        <v>14489</v>
      </c>
    </row>
    <row r="288" spans="1:19" ht="12.75">
      <c r="A288" s="2">
        <v>16481</v>
      </c>
      <c r="B288" t="s">
        <v>258</v>
      </c>
      <c r="C288">
        <v>250</v>
      </c>
      <c r="O288" t="s">
        <v>261</v>
      </c>
      <c r="P288" s="1">
        <f t="shared" si="39"/>
        <v>1989.25</v>
      </c>
      <c r="Q288">
        <f t="shared" si="43"/>
        <v>1962</v>
      </c>
      <c r="R288" s="2">
        <f t="shared" si="44"/>
        <v>1992</v>
      </c>
      <c r="S288" s="2">
        <v>14489</v>
      </c>
    </row>
    <row r="289" spans="1:19" ht="12.75">
      <c r="A289" s="2">
        <v>16481</v>
      </c>
      <c r="B289" t="s">
        <v>262</v>
      </c>
      <c r="C289">
        <v>550</v>
      </c>
      <c r="P289" s="1">
        <f t="shared" si="39"/>
        <v>1989.25</v>
      </c>
      <c r="Q289">
        <f t="shared" si="43"/>
        <v>1962</v>
      </c>
      <c r="R289" s="2">
        <f t="shared" si="44"/>
        <v>1992</v>
      </c>
      <c r="S289" s="2">
        <v>14489</v>
      </c>
    </row>
    <row r="290" spans="1:19" ht="12.75">
      <c r="A290" s="2">
        <v>16482</v>
      </c>
      <c r="B290" t="s">
        <v>263</v>
      </c>
      <c r="P290" s="1">
        <f t="shared" si="39"/>
        <v>1990.2638888888887</v>
      </c>
      <c r="Q290">
        <f t="shared" si="43"/>
        <v>1963</v>
      </c>
      <c r="R290" s="2">
        <f t="shared" si="44"/>
        <v>1993</v>
      </c>
      <c r="S290" s="2">
        <v>14489</v>
      </c>
    </row>
    <row r="291" spans="1:19" ht="12.75">
      <c r="A291" s="2">
        <v>16482</v>
      </c>
      <c r="B291" t="s">
        <v>264</v>
      </c>
      <c r="C291">
        <v>700</v>
      </c>
      <c r="O291" t="s">
        <v>261</v>
      </c>
      <c r="P291" s="1">
        <f t="shared" si="39"/>
        <v>1990.2638888888887</v>
      </c>
      <c r="Q291">
        <f t="shared" si="43"/>
        <v>1963</v>
      </c>
      <c r="R291" s="2">
        <f t="shared" si="44"/>
        <v>1993</v>
      </c>
      <c r="S291" s="2">
        <v>14489</v>
      </c>
    </row>
    <row r="292" spans="1:19" ht="12.75">
      <c r="A292" s="2">
        <v>16482</v>
      </c>
      <c r="B292" t="s">
        <v>265</v>
      </c>
      <c r="C292">
        <v>225</v>
      </c>
      <c r="P292" s="1">
        <f t="shared" si="39"/>
        <v>1990.2638888888887</v>
      </c>
      <c r="Q292">
        <f t="shared" si="43"/>
        <v>1963</v>
      </c>
      <c r="R292" s="2">
        <f t="shared" si="44"/>
        <v>1993</v>
      </c>
      <c r="S292" s="2">
        <v>14489</v>
      </c>
    </row>
    <row r="293" spans="1:19" ht="12.75">
      <c r="A293" s="2">
        <v>16482</v>
      </c>
      <c r="B293" t="s">
        <v>218</v>
      </c>
      <c r="C293">
        <v>367</v>
      </c>
      <c r="O293" t="s">
        <v>266</v>
      </c>
      <c r="P293" s="1">
        <f t="shared" si="39"/>
        <v>1990.2638888888887</v>
      </c>
      <c r="Q293">
        <f aca="true" t="shared" si="45" ref="Q293:Q305">DAYS360(S293,A293)</f>
        <v>1963</v>
      </c>
      <c r="R293" s="2">
        <f aca="true" t="shared" si="46" ref="R293:R305">A293-S293</f>
        <v>1993</v>
      </c>
      <c r="S293" s="2">
        <v>14489</v>
      </c>
    </row>
    <row r="294" spans="1:19" ht="12.75">
      <c r="A294" s="2">
        <v>16482</v>
      </c>
      <c r="B294" t="s">
        <v>254</v>
      </c>
      <c r="C294">
        <f>SUM(C291:C293)</f>
        <v>1292</v>
      </c>
      <c r="F294">
        <v>23</v>
      </c>
      <c r="G294" s="3">
        <f>100*F294/C294</f>
        <v>1.7801857585139318</v>
      </c>
      <c r="H294" s="1">
        <f>F294*7</f>
        <v>161</v>
      </c>
      <c r="P294" s="1">
        <f t="shared" si="39"/>
        <v>1990.2638888888887</v>
      </c>
      <c r="Q294">
        <f t="shared" si="45"/>
        <v>1963</v>
      </c>
      <c r="R294" s="2">
        <f t="shared" si="46"/>
        <v>1993</v>
      </c>
      <c r="S294" s="2">
        <v>14489</v>
      </c>
    </row>
    <row r="295" spans="1:27" ht="12.75">
      <c r="A295" s="2" t="s">
        <v>253</v>
      </c>
      <c r="B295" t="s">
        <v>229</v>
      </c>
      <c r="C295">
        <v>13000</v>
      </c>
      <c r="O295" t="s">
        <v>255</v>
      </c>
      <c r="P295" s="1">
        <v>1991</v>
      </c>
      <c r="R295" s="2"/>
      <c r="S295" s="2">
        <v>14489</v>
      </c>
      <c r="AA295">
        <v>185</v>
      </c>
    </row>
    <row r="296" spans="1:19" ht="12.75">
      <c r="A296" s="2" t="s">
        <v>253</v>
      </c>
      <c r="B296" t="s">
        <v>228</v>
      </c>
      <c r="C296">
        <v>2700</v>
      </c>
      <c r="P296" s="1">
        <v>1991</v>
      </c>
      <c r="R296" s="2"/>
      <c r="S296" s="2">
        <v>14489</v>
      </c>
    </row>
    <row r="297" spans="1:19" ht="12.75">
      <c r="A297" s="2" t="s">
        <v>253</v>
      </c>
      <c r="B297" t="s">
        <v>254</v>
      </c>
      <c r="C297">
        <f>SUM(C295:C296)</f>
        <v>15700</v>
      </c>
      <c r="F297">
        <v>164</v>
      </c>
      <c r="G297" s="3">
        <f>100*F297/C297</f>
        <v>1.0445859872611465</v>
      </c>
      <c r="H297" s="1">
        <f>F297*7</f>
        <v>1148</v>
      </c>
      <c r="P297" s="1">
        <v>1991</v>
      </c>
      <c r="R297" s="2"/>
      <c r="S297" s="2">
        <v>14489</v>
      </c>
    </row>
    <row r="298" spans="1:19" ht="12.75">
      <c r="A298" s="2">
        <v>16483</v>
      </c>
      <c r="B298" t="s">
        <v>263</v>
      </c>
      <c r="P298" s="1">
        <f t="shared" si="39"/>
        <v>1991.2777777777778</v>
      </c>
      <c r="Q298">
        <f t="shared" si="45"/>
        <v>1964</v>
      </c>
      <c r="R298" s="2">
        <f t="shared" si="46"/>
        <v>1994</v>
      </c>
      <c r="S298" s="2">
        <v>14489</v>
      </c>
    </row>
    <row r="299" spans="1:19" ht="12.75">
      <c r="A299" s="2">
        <v>16489</v>
      </c>
      <c r="B299" t="s">
        <v>256</v>
      </c>
      <c r="F299">
        <v>34</v>
      </c>
      <c r="H299" s="1">
        <f>F299*7</f>
        <v>238</v>
      </c>
      <c r="O299" t="s">
        <v>257</v>
      </c>
      <c r="P299" s="1">
        <f t="shared" si="39"/>
        <v>1997.361111111111</v>
      </c>
      <c r="Q299">
        <f t="shared" si="45"/>
        <v>1970</v>
      </c>
      <c r="R299" s="2">
        <f t="shared" si="46"/>
        <v>2000</v>
      </c>
      <c r="S299" s="2">
        <v>14489</v>
      </c>
    </row>
    <row r="300" spans="1:31" ht="12.75">
      <c r="A300" s="2">
        <v>16491</v>
      </c>
      <c r="B300" t="s">
        <v>86</v>
      </c>
      <c r="C300">
        <v>400</v>
      </c>
      <c r="D300">
        <v>17000</v>
      </c>
      <c r="F300">
        <v>12</v>
      </c>
      <c r="G300" s="3">
        <f>100*F300/C300</f>
        <v>3</v>
      </c>
      <c r="H300" s="1">
        <f>F300*7</f>
        <v>84</v>
      </c>
      <c r="I300" s="10">
        <f>D300/H300</f>
        <v>202.38095238095238</v>
      </c>
      <c r="J300" s="11">
        <f>U300/D300</f>
        <v>0.08823529411764706</v>
      </c>
      <c r="M300" s="7">
        <f>(100*D300)/AE300</f>
        <v>21.25</v>
      </c>
      <c r="P300" s="1">
        <f aca="true" t="shared" si="47" ref="P300:P306">(Q300/360)*365</f>
        <v>1999.388888888889</v>
      </c>
      <c r="Q300">
        <f>DAYS360(S300,A300)</f>
        <v>1972</v>
      </c>
      <c r="R300" s="2">
        <f>A300-S300</f>
        <v>2002</v>
      </c>
      <c r="S300" s="2">
        <v>14489</v>
      </c>
      <c r="U300">
        <v>1500</v>
      </c>
      <c r="AE300">
        <v>80000</v>
      </c>
    </row>
    <row r="301" spans="1:19" ht="12.75">
      <c r="A301" s="2">
        <v>16499</v>
      </c>
      <c r="B301" t="s">
        <v>271</v>
      </c>
      <c r="F301">
        <v>0</v>
      </c>
      <c r="P301" s="1">
        <f t="shared" si="47"/>
        <v>2009.5277777777778</v>
      </c>
      <c r="Q301">
        <f>DAYS360(S301,A301)</f>
        <v>1982</v>
      </c>
      <c r="R301" s="2">
        <f>A301-S301</f>
        <v>2010</v>
      </c>
      <c r="S301" s="2">
        <v>14489</v>
      </c>
    </row>
    <row r="302" spans="1:19" ht="12.75">
      <c r="A302" s="2">
        <v>16499</v>
      </c>
      <c r="B302" t="s">
        <v>272</v>
      </c>
      <c r="F302">
        <v>7</v>
      </c>
      <c r="P302" s="1">
        <f t="shared" si="47"/>
        <v>2009.5277777777778</v>
      </c>
      <c r="Q302">
        <f>DAYS360(S302,A302)</f>
        <v>1982</v>
      </c>
      <c r="R302" s="2">
        <f>A302-S302</f>
        <v>2010</v>
      </c>
      <c r="S302" s="2">
        <v>14489</v>
      </c>
    </row>
    <row r="303" spans="1:26" ht="12.75">
      <c r="A303" s="2">
        <v>16499</v>
      </c>
      <c r="B303" t="s">
        <v>273</v>
      </c>
      <c r="C303">
        <v>200</v>
      </c>
      <c r="F303">
        <v>20</v>
      </c>
      <c r="L303" s="4">
        <f>F303/Z303</f>
        <v>0.5</v>
      </c>
      <c r="P303" s="1">
        <f t="shared" si="47"/>
        <v>2009.5277777777778</v>
      </c>
      <c r="Q303">
        <f t="shared" si="45"/>
        <v>1982</v>
      </c>
      <c r="R303" s="2">
        <f t="shared" si="46"/>
        <v>2010</v>
      </c>
      <c r="S303" s="2">
        <v>14489</v>
      </c>
      <c r="Z303">
        <v>40</v>
      </c>
    </row>
    <row r="304" spans="1:19" ht="12.75">
      <c r="A304" s="2">
        <v>16508</v>
      </c>
      <c r="B304" t="s">
        <v>90</v>
      </c>
      <c r="C304">
        <v>661</v>
      </c>
      <c r="D304">
        <v>23000</v>
      </c>
      <c r="J304" s="11">
        <f>U304/D304</f>
        <v>0</v>
      </c>
      <c r="O304" t="s">
        <v>91</v>
      </c>
      <c r="P304" s="1">
        <f t="shared" si="47"/>
        <v>2018.6527777777778</v>
      </c>
      <c r="Q304">
        <f t="shared" si="45"/>
        <v>1991</v>
      </c>
      <c r="R304" s="2">
        <f t="shared" si="46"/>
        <v>2019</v>
      </c>
      <c r="S304" s="2">
        <v>14489</v>
      </c>
    </row>
    <row r="305" spans="1:19" ht="12.75">
      <c r="A305" s="2">
        <v>16510</v>
      </c>
      <c r="B305" t="s">
        <v>274</v>
      </c>
      <c r="F305">
        <v>18</v>
      </c>
      <c r="O305" t="s">
        <v>276</v>
      </c>
      <c r="P305" s="1">
        <f t="shared" si="47"/>
        <v>2020.6805555555557</v>
      </c>
      <c r="Q305">
        <f t="shared" si="45"/>
        <v>1993</v>
      </c>
      <c r="R305" s="2">
        <f t="shared" si="46"/>
        <v>2021</v>
      </c>
      <c r="S305" s="2">
        <v>14489</v>
      </c>
    </row>
    <row r="306" spans="1:19" ht="12.75">
      <c r="A306" s="2">
        <v>16511</v>
      </c>
      <c r="B306" t="s">
        <v>275</v>
      </c>
      <c r="F306">
        <v>10</v>
      </c>
      <c r="O306" t="s">
        <v>277</v>
      </c>
      <c r="P306" s="1">
        <f t="shared" si="47"/>
        <v>2021.6944444444443</v>
      </c>
      <c r="Q306">
        <f>DAYS360(S306,A306)</f>
        <v>1994</v>
      </c>
      <c r="R306" s="2">
        <f>A306-S306</f>
        <v>2022</v>
      </c>
      <c r="S306" s="2">
        <v>14489</v>
      </c>
    </row>
    <row r="307" spans="1:19" ht="12.75">
      <c r="A307" s="2" t="s">
        <v>270</v>
      </c>
      <c r="B307" t="s">
        <v>229</v>
      </c>
      <c r="C307">
        <v>8000</v>
      </c>
      <c r="P307" s="1">
        <v>2022</v>
      </c>
      <c r="R307" s="2"/>
      <c r="S307" s="2">
        <v>14489</v>
      </c>
    </row>
    <row r="308" spans="1:19" ht="12.75">
      <c r="A308" s="2" t="s">
        <v>270</v>
      </c>
      <c r="B308" t="s">
        <v>228</v>
      </c>
      <c r="C308">
        <v>9000</v>
      </c>
      <c r="P308" s="1">
        <v>2022</v>
      </c>
      <c r="R308" s="2"/>
      <c r="S308" s="2">
        <v>14489</v>
      </c>
    </row>
    <row r="309" spans="1:19" ht="12.75">
      <c r="A309" s="2">
        <v>16512</v>
      </c>
      <c r="B309" t="s">
        <v>27</v>
      </c>
      <c r="C309">
        <v>277</v>
      </c>
      <c r="F309">
        <v>24</v>
      </c>
      <c r="G309" s="3">
        <f>100*F309/C309</f>
        <v>8.664259927797834</v>
      </c>
      <c r="H309" s="1">
        <f>F309*7</f>
        <v>168</v>
      </c>
      <c r="O309" t="s">
        <v>278</v>
      </c>
      <c r="P309" s="1">
        <f>(Q309/360)*365</f>
        <v>2022.7083333333335</v>
      </c>
      <c r="Q309">
        <f>DAYS360(S309,A309)</f>
        <v>1995</v>
      </c>
      <c r="R309" s="2">
        <f>A309-S309</f>
        <v>2023</v>
      </c>
      <c r="S309" s="2">
        <v>14489</v>
      </c>
    </row>
    <row r="310" spans="1:19" ht="12.75">
      <c r="A310" s="2">
        <v>16541</v>
      </c>
      <c r="B310" t="s">
        <v>301</v>
      </c>
      <c r="O310" t="s">
        <v>302</v>
      </c>
      <c r="P310" s="1">
        <f>(Q310/360)*365</f>
        <v>2051.097222222222</v>
      </c>
      <c r="Q310">
        <f>DAYS360(S310,A310)</f>
        <v>2023</v>
      </c>
      <c r="R310" s="2">
        <f>A310-S310</f>
        <v>2052</v>
      </c>
      <c r="S310" s="2">
        <v>14489</v>
      </c>
    </row>
    <row r="311" spans="1:19" ht="12.75">
      <c r="A311" s="2" t="s">
        <v>279</v>
      </c>
      <c r="B311" t="s">
        <v>229</v>
      </c>
      <c r="C311">
        <v>5500</v>
      </c>
      <c r="P311" s="1">
        <v>2052</v>
      </c>
      <c r="R311" s="2"/>
      <c r="S311" s="2">
        <v>14489</v>
      </c>
    </row>
    <row r="312" spans="1:19" ht="12.75">
      <c r="A312" s="2" t="s">
        <v>279</v>
      </c>
      <c r="B312" t="s">
        <v>228</v>
      </c>
      <c r="C312">
        <v>4000</v>
      </c>
      <c r="P312" s="1">
        <v>2052</v>
      </c>
      <c r="R312" s="2"/>
      <c r="S312" s="2">
        <v>14489</v>
      </c>
    </row>
    <row r="313" spans="1:19" ht="12.75">
      <c r="A313" s="2" t="s">
        <v>279</v>
      </c>
      <c r="B313" t="s">
        <v>254</v>
      </c>
      <c r="C313">
        <f>SUM(C311:C312)</f>
        <v>9500</v>
      </c>
      <c r="F313">
        <v>60</v>
      </c>
      <c r="G313" s="3">
        <f>100*F313/C313</f>
        <v>0.631578947368421</v>
      </c>
      <c r="P313" s="1">
        <v>2052</v>
      </c>
      <c r="R313" s="2"/>
      <c r="S313" s="2">
        <v>14489</v>
      </c>
    </row>
    <row r="314" spans="1:19" ht="12.75">
      <c r="A314" s="2">
        <v>16560</v>
      </c>
      <c r="B314" t="s">
        <v>208</v>
      </c>
      <c r="O314" t="s">
        <v>280</v>
      </c>
      <c r="P314" s="1">
        <f>(Q314/360)*365</f>
        <v>2070.3611111111113</v>
      </c>
      <c r="Q314">
        <f>DAYS360(S314,A314)</f>
        <v>2042</v>
      </c>
      <c r="R314" s="2">
        <f>A314-S314</f>
        <v>2071</v>
      </c>
      <c r="S314" s="2">
        <v>14489</v>
      </c>
    </row>
    <row r="315" spans="1:19" ht="12.75">
      <c r="A315" s="2">
        <v>16565</v>
      </c>
      <c r="P315" s="1">
        <f>(Q315/360)*365</f>
        <v>2075.4305555555557</v>
      </c>
      <c r="Q315">
        <f>DAYS360(S315,A315)</f>
        <v>2047</v>
      </c>
      <c r="R315" s="2">
        <f>A315-S315</f>
        <v>2076</v>
      </c>
      <c r="S315" s="2">
        <v>14489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Centroeuropa Hoy</dc:creator>
  <cp:keywords/>
  <dc:description/>
  <cp:lastModifiedBy>Jakub</cp:lastModifiedBy>
  <dcterms:created xsi:type="dcterms:W3CDTF">2004-06-26T22:22:32Z</dcterms:created>
  <dcterms:modified xsi:type="dcterms:W3CDTF">2005-10-10T11:13:06Z</dcterms:modified>
  <cp:category/>
  <cp:version/>
  <cp:contentType/>
  <cp:contentStatus/>
</cp:coreProperties>
</file>